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9503FD3F-212E-4163-BCA6-C9881094D038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Regnskab" sheetId="3" r:id="rId1"/>
    <sheet name="Regnskab2018" sheetId="5" r:id="rId2"/>
    <sheet name="Balance2018" sheetId="6" r:id="rId3"/>
    <sheet name="Indtast regnskabsdata" sheetId="1" r:id="rId4"/>
    <sheet name="Indstillinger for nøgletal" sheetId="4" r:id="rId5"/>
    <sheet name="Beregninger" sheetId="2" state="hidden" r:id="rId6"/>
  </sheets>
  <definedNames>
    <definedName name="lstMetrics">OFFSET('Indtast regnskabsdata'!$B$6:$B$30,0,0,COUNTA('Indtast regnskabsdata'!$B$6:$B$30))</definedName>
    <definedName name="lstYears">OFFSET('Indtast regnskabsdata'!$B$5:$I$5,0,1,1,COUNTA('Indtast regnskabsdata'!$B$5:$I$5)-1)</definedName>
    <definedName name="SelectedYear">Regnskab!$K$2</definedName>
    <definedName name="_xlnm.Print_Area" localSheetId="2">Balance2018!$A$1:$F$35</definedName>
    <definedName name="_xlnm.Print_Area" localSheetId="0">Regnskab!$B$1:$L$40</definedName>
    <definedName name="_xlnm.Print_Area" localSheetId="1">Regnskab2018!$A$1:$E$24</definedName>
    <definedName name="Years">Beregninger!$I$6</definedName>
  </definedNames>
  <calcPr calcId="191029" concurrentManualCount="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10" i="1"/>
  <c r="D17" i="5"/>
  <c r="D16" i="5"/>
  <c r="D7" i="5"/>
  <c r="C6" i="6"/>
  <c r="D6" i="6"/>
  <c r="D6" i="1"/>
  <c r="D8" i="1" s="1"/>
  <c r="C6" i="1" l="1"/>
  <c r="C8" i="1" s="1"/>
  <c r="D31" i="6"/>
  <c r="D23" i="6"/>
  <c r="C12" i="6"/>
  <c r="D12" i="6"/>
  <c r="B4" i="6"/>
  <c r="D2" i="6"/>
  <c r="D18" i="5"/>
  <c r="D2" i="5"/>
  <c r="D10" i="5"/>
  <c r="B4" i="5"/>
  <c r="D20" i="5" l="1"/>
  <c r="D11" i="6"/>
  <c r="F15" i="3"/>
  <c r="D15" i="3"/>
  <c r="B39" i="2"/>
  <c r="A32" i="2"/>
  <c r="A33" i="2"/>
  <c r="A34" i="2"/>
  <c r="A35" i="2"/>
  <c r="A36" i="2"/>
  <c r="A37" i="2"/>
  <c r="A38" i="2"/>
  <c r="A39" i="2"/>
  <c r="B15" i="2"/>
  <c r="B16" i="3" s="1"/>
  <c r="B16" i="2"/>
  <c r="B17" i="2"/>
  <c r="B18" i="3" s="1"/>
  <c r="B18" i="2"/>
  <c r="B19" i="2"/>
  <c r="B20" i="3" s="1"/>
  <c r="B20" i="2"/>
  <c r="B21" i="3" s="1"/>
  <c r="B21" i="2"/>
  <c r="B22" i="3" s="1"/>
  <c r="B22" i="2"/>
  <c r="B23" i="2"/>
  <c r="B24" i="3" s="1"/>
  <c r="B24" i="2"/>
  <c r="B25" i="3" s="1"/>
  <c r="B25" i="2"/>
  <c r="B26" i="2"/>
  <c r="B27" i="2"/>
  <c r="B28" i="3" s="1"/>
  <c r="B28" i="2"/>
  <c r="B29" i="3" s="1"/>
  <c r="B29" i="2"/>
  <c r="B30" i="3" s="1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3" i="3"/>
  <c r="B27" i="3"/>
  <c r="B30" i="2"/>
  <c r="B31" i="3" s="1"/>
  <c r="B31" i="2"/>
  <c r="B32" i="3" s="1"/>
  <c r="B32" i="2"/>
  <c r="B33" i="3" s="1"/>
  <c r="B33" i="2"/>
  <c r="B34" i="3" s="1"/>
  <c r="B34" i="2"/>
  <c r="B35" i="3" s="1"/>
  <c r="B35" i="2"/>
  <c r="B36" i="3" s="1"/>
  <c r="B36" i="2"/>
  <c r="B37" i="3" s="1"/>
  <c r="B37" i="2"/>
  <c r="G37" i="2" s="1"/>
  <c r="B38" i="2"/>
  <c r="B39" i="3" s="1"/>
  <c r="B40" i="3"/>
  <c r="D40" i="3" s="1"/>
  <c r="B26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6" i="4"/>
  <c r="D7" i="4"/>
  <c r="D8" i="4"/>
  <c r="D9" i="4"/>
  <c r="D5" i="4"/>
  <c r="D7" i="3"/>
  <c r="J7" i="3"/>
  <c r="H7" i="3"/>
  <c r="F7" i="3"/>
  <c r="G32" i="2"/>
  <c r="E37" i="2"/>
  <c r="D31" i="2"/>
  <c r="D32" i="2"/>
  <c r="D37" i="2"/>
  <c r="D33" i="2"/>
  <c r="C32" i="2"/>
  <c r="C33" i="2"/>
  <c r="E34" i="2"/>
  <c r="C35" i="2"/>
  <c r="E32" i="2"/>
  <c r="F30" i="2"/>
  <c r="F34" i="2"/>
  <c r="F35" i="2"/>
  <c r="F32" i="2"/>
  <c r="G35" i="2"/>
  <c r="F33" i="2"/>
  <c r="C31" i="2"/>
  <c r="E35" i="2"/>
  <c r="D35" i="2"/>
  <c r="F37" i="2"/>
  <c r="G39" i="2"/>
  <c r="G38" i="2"/>
  <c r="G29" i="2"/>
  <c r="F39" i="2"/>
  <c r="F38" i="2"/>
  <c r="F29" i="2"/>
  <c r="E39" i="2"/>
  <c r="E38" i="2"/>
  <c r="E29" i="2"/>
  <c r="D39" i="2"/>
  <c r="C39" i="2"/>
  <c r="D38" i="2"/>
  <c r="D29" i="2"/>
  <c r="C38" i="2"/>
  <c r="C29" i="2"/>
  <c r="D36" i="2" l="1"/>
  <c r="F40" i="3"/>
  <c r="H40" i="3" s="1"/>
  <c r="G30" i="2"/>
  <c r="E36" i="2"/>
  <c r="D30" i="2"/>
  <c r="C36" i="2"/>
  <c r="E33" i="2"/>
  <c r="G36" i="2"/>
  <c r="E30" i="2"/>
  <c r="C30" i="2"/>
  <c r="G33" i="2"/>
  <c r="F36" i="2"/>
  <c r="C37" i="2"/>
  <c r="E31" i="2"/>
  <c r="B7" i="3"/>
  <c r="B38" i="3"/>
  <c r="F31" i="2"/>
  <c r="G31" i="2"/>
  <c r="G34" i="2"/>
  <c r="C34" i="2"/>
  <c r="D34" i="2"/>
  <c r="G7" i="2"/>
  <c r="D37" i="3"/>
  <c r="F37" i="3"/>
  <c r="F39" i="3"/>
  <c r="D39" i="3"/>
  <c r="F34" i="3"/>
  <c r="D34" i="3"/>
  <c r="F36" i="3"/>
  <c r="D36" i="3"/>
  <c r="F33" i="3"/>
  <c r="D33" i="3"/>
  <c r="F35" i="3"/>
  <c r="D35" i="3"/>
  <c r="F32" i="3"/>
  <c r="D32" i="3"/>
  <c r="D3" i="2"/>
  <c r="D30" i="3"/>
  <c r="F30" i="3"/>
  <c r="D31" i="3"/>
  <c r="F31" i="3"/>
  <c r="H35" i="3" l="1"/>
  <c r="H31" i="3"/>
  <c r="H30" i="3"/>
  <c r="H32" i="3"/>
  <c r="H36" i="3"/>
  <c r="H33" i="3"/>
  <c r="H39" i="3"/>
  <c r="H37" i="3"/>
  <c r="G6" i="2"/>
  <c r="F7" i="2"/>
  <c r="F38" i="3"/>
  <c r="D38" i="3"/>
  <c r="H34" i="3"/>
  <c r="H38" i="3" l="1"/>
  <c r="F6" i="2"/>
  <c r="E7" i="2"/>
  <c r="G8" i="2"/>
  <c r="B8" i="3" s="1"/>
  <c r="G17" i="2"/>
  <c r="D18" i="3" s="1"/>
  <c r="G10" i="2"/>
  <c r="G15" i="2"/>
  <c r="D16" i="3" s="1"/>
  <c r="G22" i="2"/>
  <c r="D23" i="3" s="1"/>
  <c r="G20" i="2"/>
  <c r="D21" i="3" s="1"/>
  <c r="G21" i="2"/>
  <c r="D22" i="3" s="1"/>
  <c r="G23" i="2"/>
  <c r="D24" i="3" s="1"/>
  <c r="G27" i="2"/>
  <c r="D28" i="3" s="1"/>
  <c r="G16" i="2"/>
  <c r="D17" i="3" s="1"/>
  <c r="G11" i="2"/>
  <c r="G9" i="2"/>
  <c r="D8" i="3" s="1"/>
  <c r="G12" i="2"/>
  <c r="G28" i="2"/>
  <c r="D29" i="3" s="1"/>
  <c r="G26" i="2"/>
  <c r="D27" i="3" s="1"/>
  <c r="G18" i="2"/>
  <c r="D19" i="3" s="1"/>
  <c r="G19" i="2"/>
  <c r="D20" i="3" s="1"/>
  <c r="G25" i="2"/>
  <c r="D26" i="3" s="1"/>
  <c r="G24" i="2"/>
  <c r="D25" i="3" s="1"/>
  <c r="J8" i="3" l="1"/>
  <c r="D11" i="5"/>
  <c r="F8" i="3"/>
  <c r="E6" i="2"/>
  <c r="D7" i="2"/>
  <c r="H8" i="3"/>
  <c r="F25" i="2"/>
  <c r="F26" i="3" s="1"/>
  <c r="P26" i="3" s="1"/>
  <c r="H26" i="3" s="1"/>
  <c r="F10" i="2"/>
  <c r="H10" i="2" s="1"/>
  <c r="F9" i="3" s="1"/>
  <c r="F28" i="2"/>
  <c r="F29" i="3" s="1"/>
  <c r="P29" i="3" s="1"/>
  <c r="H29" i="3" s="1"/>
  <c r="F17" i="2"/>
  <c r="F18" i="3" s="1"/>
  <c r="F15" i="2"/>
  <c r="F16" i="3" s="1"/>
  <c r="P16" i="3" s="1"/>
  <c r="F21" i="2"/>
  <c r="F22" i="3" s="1"/>
  <c r="P22" i="3" s="1"/>
  <c r="H22" i="3" s="1"/>
  <c r="F23" i="2"/>
  <c r="F24" i="3" s="1"/>
  <c r="P24" i="3" s="1"/>
  <c r="H24" i="3" s="1"/>
  <c r="F18" i="2"/>
  <c r="F19" i="3" s="1"/>
  <c r="P19" i="3" s="1"/>
  <c r="H19" i="3" s="1"/>
  <c r="F19" i="2"/>
  <c r="F20" i="3" s="1"/>
  <c r="F26" i="2"/>
  <c r="F27" i="3" s="1"/>
  <c r="P27" i="3" s="1"/>
  <c r="H27" i="3" s="1"/>
  <c r="F11" i="2"/>
  <c r="H11" i="2" s="1"/>
  <c r="H9" i="3" s="1"/>
  <c r="F9" i="2"/>
  <c r="H9" i="2" s="1"/>
  <c r="D9" i="3" s="1"/>
  <c r="F27" i="2"/>
  <c r="F28" i="3" s="1"/>
  <c r="P28" i="3" s="1"/>
  <c r="H28" i="3" s="1"/>
  <c r="F22" i="2"/>
  <c r="F23" i="3" s="1"/>
  <c r="P23" i="3" s="1"/>
  <c r="H23" i="3" s="1"/>
  <c r="F20" i="2"/>
  <c r="F21" i="3" s="1"/>
  <c r="P21" i="3" s="1"/>
  <c r="H21" i="3" s="1"/>
  <c r="F24" i="2"/>
  <c r="F25" i="3" s="1"/>
  <c r="P25" i="3" s="1"/>
  <c r="H25" i="3" s="1"/>
  <c r="F12" i="2"/>
  <c r="H12" i="2" s="1"/>
  <c r="J9" i="3" s="1"/>
  <c r="F16" i="2"/>
  <c r="F17" i="3" s="1"/>
  <c r="P17" i="3" s="1"/>
  <c r="F8" i="2"/>
  <c r="H8" i="2" s="1"/>
  <c r="B9" i="3" s="1"/>
  <c r="H20" i="3" l="1"/>
  <c r="P20" i="3"/>
  <c r="C7" i="2"/>
  <c r="C6" i="2" s="1"/>
  <c r="D6" i="2"/>
  <c r="E10" i="2"/>
  <c r="E20" i="2"/>
  <c r="E28" i="2"/>
  <c r="E15" i="2"/>
  <c r="E16" i="2"/>
  <c r="E12" i="2"/>
  <c r="E25" i="2"/>
  <c r="E9" i="2"/>
  <c r="E11" i="2"/>
  <c r="E27" i="2"/>
  <c r="E18" i="2"/>
  <c r="E19" i="2"/>
  <c r="E26" i="2"/>
  <c r="E17" i="2"/>
  <c r="E24" i="2"/>
  <c r="E8" i="2"/>
  <c r="E22" i="2"/>
  <c r="E23" i="2"/>
  <c r="E21" i="2"/>
  <c r="P18" i="3"/>
  <c r="H18" i="3" s="1"/>
  <c r="H17" i="3"/>
  <c r="H16" i="3"/>
  <c r="C16" i="2" l="1"/>
  <c r="C25" i="2"/>
  <c r="C26" i="2"/>
  <c r="C12" i="2"/>
  <c r="C8" i="2"/>
  <c r="C23" i="2"/>
  <c r="C27" i="2"/>
  <c r="C9" i="2"/>
  <c r="C10" i="2"/>
  <c r="C17" i="2"/>
  <c r="C28" i="2"/>
  <c r="I6" i="2"/>
  <c r="I15" i="3" s="1"/>
  <c r="C20" i="2"/>
  <c r="C24" i="2"/>
  <c r="C18" i="2"/>
  <c r="C15" i="2"/>
  <c r="C22" i="2"/>
  <c r="C11" i="2"/>
  <c r="C21" i="2"/>
  <c r="C19" i="2"/>
  <c r="D10" i="2"/>
  <c r="D11" i="2"/>
  <c r="D23" i="2"/>
  <c r="D25" i="2"/>
  <c r="D8" i="2"/>
  <c r="D27" i="2"/>
  <c r="D19" i="2"/>
  <c r="D9" i="2"/>
  <c r="D22" i="2"/>
  <c r="D17" i="2"/>
  <c r="D12" i="2"/>
  <c r="D20" i="2"/>
  <c r="D16" i="2"/>
  <c r="D28" i="2"/>
  <c r="D26" i="2"/>
  <c r="D18" i="2"/>
  <c r="D24" i="2"/>
  <c r="D21" i="2"/>
  <c r="D15" i="2"/>
</calcChain>
</file>

<file path=xl/sharedStrings.xml><?xml version="1.0" encoding="utf-8"?>
<sst xmlns="http://schemas.openxmlformats.org/spreadsheetml/2006/main" count="92" uniqueCount="80">
  <si>
    <t>ÅRSREGNSKAB</t>
  </si>
  <si>
    <t>Vælg regnskabsåret i celle L2</t>
  </si>
  <si>
    <t>Vælg arket Indtast regnskabsdata for at redigere data</t>
  </si>
  <si>
    <t>NØGLETAL</t>
  </si>
  <si>
    <t>Klik for at ændre nøgletal for regnskabet</t>
  </si>
  <si>
    <t>ALLE METRIKKER</t>
  </si>
  <si>
    <t>Ændr ikke i oplysningerne nedenfor. Klik for at indtaste financielle data.</t>
  </si>
  <si>
    <t>METRIK</t>
  </si>
  <si>
    <t>% ÆNDRING</t>
  </si>
  <si>
    <t>INDTAST DINE REGNSKABSDATA</t>
  </si>
  <si>
    <t xml:space="preserve"> DU KAN DEFINERE OP TIL 25 NØGLETAL FOR SYV ÅR</t>
  </si>
  <si>
    <t xml:space="preserve"> Klik for at se regnskabet</t>
  </si>
  <si>
    <t>METRIKNAVN</t>
  </si>
  <si>
    <t>OMSÆTNING</t>
  </si>
  <si>
    <t>DRIFTSUDGIFTER</t>
  </si>
  <si>
    <t>DRIFTSFORTJENESTE</t>
  </si>
  <si>
    <t>AFSKRIVNINGER</t>
  </si>
  <si>
    <t>RENTE</t>
  </si>
  <si>
    <t>NETTOFORTJENESTE</t>
  </si>
  <si>
    <t>SKAT</t>
  </si>
  <si>
    <t>PROFIT EFTER SKAT</t>
  </si>
  <si>
    <t>METRIK 1</t>
  </si>
  <si>
    <t>METRIK 2</t>
  </si>
  <si>
    <t>METRIK 3</t>
  </si>
  <si>
    <t>METRIK 4</t>
  </si>
  <si>
    <t>METRIK 5</t>
  </si>
  <si>
    <t>METRIK 6</t>
  </si>
  <si>
    <t>DEFINER NØGLETAL HER</t>
  </si>
  <si>
    <t xml:space="preserve"> VÆLG OP TIL FEM NØGLETAL, DER SKAL VISES ØVERST I REGNSKABET</t>
  </si>
  <si>
    <t xml:space="preserve">  Klik for at se regnskabet</t>
  </si>
  <si>
    <t>Dette regneark bruges til regnskabsberegninger og bør forblive skjult.</t>
  </si>
  <si>
    <t>Placering</t>
  </si>
  <si>
    <t>Dette år</t>
  </si>
  <si>
    <t>Forrige år</t>
  </si>
  <si>
    <t>Nøgletal</t>
  </si>
  <si>
    <t>Alle metrikker (fungerer for op til 25 metrikker)</t>
  </si>
  <si>
    <t>ElevSamfundet, Ingrid Jespersens Skole</t>
  </si>
  <si>
    <t>ÅRSREGNSKAB, Hovedtal</t>
  </si>
  <si>
    <t>Indtægter</t>
  </si>
  <si>
    <t>Beløb</t>
  </si>
  <si>
    <t>Kontingent</t>
  </si>
  <si>
    <t>Renter</t>
  </si>
  <si>
    <t>Realkredit Danmark</t>
  </si>
  <si>
    <t>Nordea Invest Aktiv</t>
  </si>
  <si>
    <t>Vedr</t>
  </si>
  <si>
    <t>I alt</t>
  </si>
  <si>
    <t>Udgifter</t>
  </si>
  <si>
    <t>Gaver</t>
  </si>
  <si>
    <t>Gebyrer</t>
  </si>
  <si>
    <t>Årets resultat</t>
  </si>
  <si>
    <t>Balancen</t>
  </si>
  <si>
    <t>Indestående</t>
  </si>
  <si>
    <t>Danske Bank Girokonto</t>
  </si>
  <si>
    <t>Nordea Unikonto …809</t>
  </si>
  <si>
    <t>Nordea Invest Aktiv Rente</t>
  </si>
  <si>
    <t>Samlet formue</t>
  </si>
  <si>
    <t>Saldo Balance</t>
  </si>
  <si>
    <t>(sort tilvækst, rød nedgang)</t>
  </si>
  <si>
    <t>Specifikation af Udtræk:</t>
  </si>
  <si>
    <t>Note 1)</t>
  </si>
  <si>
    <t>i alt, overføres til Indtægter</t>
  </si>
  <si>
    <t>Peter was here, to adjust pct calculation when gooing nfrom Neg to Pos.</t>
  </si>
  <si>
    <t>9 a 100,-</t>
  </si>
  <si>
    <t>Bent Colerick, Skoleinspektør på pension</t>
  </si>
  <si>
    <t>Legater</t>
  </si>
  <si>
    <t>Dimission</t>
  </si>
  <si>
    <t>Danske Bank</t>
  </si>
  <si>
    <t>Nordea</t>
  </si>
  <si>
    <t>Note 2)</t>
  </si>
  <si>
    <r>
      <rPr>
        <vertAlign val="superscript"/>
        <sz val="12"/>
        <rFont val="Arial"/>
        <family val="2"/>
      </rPr>
      <t xml:space="preserve">Note 2) </t>
    </r>
    <r>
      <rPr>
        <sz val="12"/>
        <rFont val="Arial"/>
        <family val="2"/>
      </rPr>
      <t>Specifikation af Obligationsrenter</t>
    </r>
  </si>
  <si>
    <t>2. januar 2018</t>
  </si>
  <si>
    <t>2. april 2018</t>
  </si>
  <si>
    <t>2. juli 2018</t>
  </si>
  <si>
    <t>1. oktober 2018</t>
  </si>
  <si>
    <t>Note 1) Efter gennemgang af kontingentbetalingerne for 2018 er der overført 400 kr til kontoen i 2019
 (kontant + mobilepaykontingenter)</t>
  </si>
  <si>
    <t>Note 2) Se balancen.</t>
  </si>
  <si>
    <t>1. januar 2018</t>
  </si>
  <si>
    <t>1. april 2018</t>
  </si>
  <si>
    <t>1. juli 2018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</si>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</sst>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k_r_._-;\-* #,##0.00\ _k_r_._-;_-* &quot;-&quot;??\ _k_r_._-;_-@_-"/>
    <numFmt numFmtId="164" formatCode="&quot;kr.&quot;\ #,##0.00;[Red]&quot;kr.&quot;\ \-#,##0.00"/>
    <numFmt numFmtId="165" formatCode="&quot;$&quot;#,##0_);\(&quot;$&quot;#,##0\)"/>
    <numFmt numFmtId="166" formatCode="&quot;kr.&quot;\ #,##0.00"/>
    <numFmt numFmtId="167" formatCode="&quot;kr.&quot;\ #,##0"/>
    <numFmt numFmtId="168" formatCode="dd:mm:yyyy;@"/>
    <numFmt numFmtId="181" formatCode="#,##0.00_ ;[Red]\-#,##0.00\ "/>
  </numFmts>
  <fonts count="30" x14ac:knownFonts="1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4"/>
      <color theme="4"/>
      <name val="Trebuchet MS"/>
      <family val="2"/>
      <scheme val="major"/>
    </font>
    <font>
      <sz val="14"/>
      <color theme="0" tint="-0.34998626667073579"/>
      <name val="Trebuchet MS"/>
      <family val="2"/>
      <scheme val="major"/>
    </font>
    <font>
      <sz val="18"/>
      <color theme="1" tint="0.34998626667073579"/>
      <name val="Arial"/>
      <family val="2"/>
      <scheme val="minor"/>
    </font>
    <font>
      <sz val="20"/>
      <color theme="0" tint="-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4"/>
      <color theme="3" tint="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0"/>
      <color theme="4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theme="0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Trebuchet MS"/>
      <family val="2"/>
      <scheme val="major"/>
    </font>
    <font>
      <b/>
      <sz val="12"/>
      <color theme="1"/>
      <name val="Arial"/>
      <family val="2"/>
      <scheme val="minor"/>
    </font>
    <font>
      <sz val="20"/>
      <name val="Arial"/>
      <family val="2"/>
      <scheme val="minor"/>
    </font>
    <font>
      <sz val="12"/>
      <color theme="0"/>
      <name val="Arial"/>
      <family val="2"/>
      <scheme val="minor"/>
    </font>
    <font>
      <sz val="20"/>
      <name val="Trebuchet MS"/>
      <family val="2"/>
      <scheme val="major"/>
    </font>
    <font>
      <sz val="10"/>
      <name val="Arial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15" fillId="2" borderId="0">
      <alignment horizontal="center" vertical="center"/>
    </xf>
    <xf numFmtId="165" fontId="10" fillId="0" borderId="7">
      <alignment horizontal="center" vertical="center"/>
    </xf>
    <xf numFmtId="9" fontId="12" fillId="0" borderId="0">
      <alignment horizontal="left" vertical="center" indent="1"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43" fontId="29" fillId="0" borderId="0" applyFont="0" applyFill="0" applyBorder="0" applyAlignment="0" applyProtection="0"/>
  </cellStyleXfs>
  <cellXfs count="13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>
      <alignment vertical="center"/>
    </xf>
    <xf numFmtId="0" fontId="1" fillId="0" borderId="0" xfId="0" applyFont="1" applyAlignment="1"/>
    <xf numFmtId="9" fontId="0" fillId="0" borderId="14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8" fillId="0" borderId="2" xfId="3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0" xfId="8" applyAlignment="1">
      <alignment vertical="center"/>
    </xf>
    <xf numFmtId="0" fontId="14" fillId="0" borderId="0" xfId="8" applyAlignment="1">
      <alignment horizontal="left"/>
    </xf>
    <xf numFmtId="0" fontId="0" fillId="0" borderId="14" xfId="0" applyBorder="1" applyAlignment="1">
      <alignment horizontal="left" vertical="center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16" fillId="0" borderId="0" xfId="9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9" fillId="0" borderId="0" xfId="4" applyAlignment="1" applyProtection="1">
      <alignment vertical="top"/>
      <protection locked="0"/>
    </xf>
    <xf numFmtId="0" fontId="18" fillId="2" borderId="33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2" xfId="3" applyProtection="1">
      <alignment vertical="center"/>
      <protection locked="0"/>
    </xf>
    <xf numFmtId="0" fontId="8" fillId="0" borderId="23" xfId="3" applyBorder="1" applyProtection="1">
      <alignment vertical="center"/>
      <protection locked="0"/>
    </xf>
    <xf numFmtId="165" fontId="10" fillId="0" borderId="4" xfId="6" applyBorder="1" applyProtection="1">
      <alignment horizontal="center" vertical="center"/>
      <protection locked="0"/>
    </xf>
    <xf numFmtId="9" fontId="11" fillId="0" borderId="0" xfId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2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9" fontId="12" fillId="0" borderId="24" xfId="1" applyFont="1" applyBorder="1" applyAlignment="1">
      <alignment horizontal="left" vertical="center" indent="2"/>
    </xf>
    <xf numFmtId="9" fontId="12" fillId="0" borderId="24" xfId="7" applyBorder="1" applyAlignment="1">
      <alignment horizontal="left" vertical="center" indent="2"/>
    </xf>
    <xf numFmtId="166" fontId="0" fillId="0" borderId="21" xfId="0" applyNumberFormat="1" applyBorder="1" applyAlignment="1" applyProtection="1">
      <alignment horizontal="right" vertical="center"/>
      <protection locked="0"/>
    </xf>
    <xf numFmtId="166" fontId="0" fillId="0" borderId="21" xfId="0" applyNumberFormat="1" applyBorder="1" applyAlignment="1" applyProtection="1">
      <alignment horizontal="right" vertical="center" indent="1"/>
      <protection locked="0"/>
    </xf>
    <xf numFmtId="166" fontId="0" fillId="0" borderId="0" xfId="0" applyNumberFormat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horizontal="right" vertical="center" indent="1"/>
      <protection locked="0"/>
    </xf>
    <xf numFmtId="166" fontId="0" fillId="0" borderId="13" xfId="0" applyNumberFormat="1" applyBorder="1">
      <alignment vertical="center"/>
    </xf>
    <xf numFmtId="166" fontId="0" fillId="0" borderId="14" xfId="0" applyNumberFormat="1" applyBorder="1">
      <alignment vertical="center"/>
    </xf>
    <xf numFmtId="166" fontId="0" fillId="0" borderId="22" xfId="0" applyNumberFormat="1" applyBorder="1" applyAlignment="1" applyProtection="1">
      <alignment horizontal="right" vertical="center"/>
      <protection locked="0"/>
    </xf>
    <xf numFmtId="166" fontId="0" fillId="0" borderId="22" xfId="0" applyNumberFormat="1" applyBorder="1" applyAlignment="1" applyProtection="1">
      <alignment horizontal="right" vertical="center" indent="1"/>
      <protection locked="0"/>
    </xf>
    <xf numFmtId="0" fontId="0" fillId="0" borderId="14" xfId="0" applyBorder="1">
      <alignment vertical="center"/>
    </xf>
    <xf numFmtId="0" fontId="16" fillId="0" borderId="2" xfId="9" applyBorder="1" applyAlignment="1" applyProtection="1">
      <alignment horizontal="left" vertical="center"/>
      <protection locked="0"/>
    </xf>
    <xf numFmtId="166" fontId="0" fillId="0" borderId="22" xfId="0" applyNumberFormat="1" applyBorder="1">
      <alignment vertical="center"/>
    </xf>
    <xf numFmtId="166" fontId="0" fillId="0" borderId="0" xfId="0" applyNumberFormat="1">
      <alignment vertical="center"/>
    </xf>
    <xf numFmtId="0" fontId="9" fillId="0" borderId="0" xfId="4" applyAlignment="1">
      <alignment vertical="top"/>
    </xf>
    <xf numFmtId="14" fontId="19" fillId="0" borderId="37" xfId="0" applyNumberFormat="1" applyFont="1" applyBorder="1">
      <alignment vertical="center"/>
    </xf>
    <xf numFmtId="0" fontId="19" fillId="0" borderId="37" xfId="0" applyFont="1" applyBorder="1">
      <alignment vertical="center"/>
    </xf>
    <xf numFmtId="168" fontId="19" fillId="0" borderId="37" xfId="0" applyNumberFormat="1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19" fillId="0" borderId="41" xfId="0" applyFont="1" applyBorder="1">
      <alignment vertical="center"/>
    </xf>
    <xf numFmtId="0" fontId="19" fillId="0" borderId="0" xfId="0" applyFont="1">
      <alignment vertical="center"/>
    </xf>
    <xf numFmtId="0" fontId="0" fillId="0" borderId="42" xfId="0" applyBorder="1">
      <alignment vertical="center"/>
    </xf>
    <xf numFmtId="0" fontId="19" fillId="0" borderId="41" xfId="0" applyFont="1" applyBorder="1" applyAlignment="1">
      <alignment horizontal="left" vertical="center" indent="1"/>
    </xf>
    <xf numFmtId="0" fontId="0" fillId="0" borderId="41" xfId="0" applyBorder="1">
      <alignment vertical="center"/>
    </xf>
    <xf numFmtId="168" fontId="19" fillId="0" borderId="0" xfId="0" applyNumberFormat="1" applyFont="1">
      <alignment vertical="center"/>
    </xf>
    <xf numFmtId="14" fontId="19" fillId="0" borderId="0" xfId="0" applyNumberFormat="1" applyFont="1">
      <alignment vertical="center"/>
    </xf>
    <xf numFmtId="0" fontId="0" fillId="0" borderId="43" xfId="0" applyBorder="1">
      <alignment vertical="center"/>
    </xf>
    <xf numFmtId="0" fontId="0" fillId="0" borderId="37" xfId="0" applyBorder="1">
      <alignment vertical="center"/>
    </xf>
    <xf numFmtId="0" fontId="0" fillId="0" borderId="44" xfId="0" applyBorder="1">
      <alignment vertical="center"/>
    </xf>
    <xf numFmtId="164" fontId="0" fillId="0" borderId="0" xfId="0" applyNumberFormat="1" applyAlignment="1" applyProtection="1">
      <alignment horizontal="right" vertical="center" indent="1"/>
      <protection locked="0"/>
    </xf>
    <xf numFmtId="9" fontId="0" fillId="0" borderId="0" xfId="0" applyNumberFormat="1">
      <alignment vertical="center"/>
    </xf>
    <xf numFmtId="0" fontId="21" fillId="2" borderId="1" xfId="0" applyFont="1" applyFill="1" applyBorder="1" applyAlignment="1">
      <alignment horizontal="left" vertical="center" indent="1"/>
    </xf>
    <xf numFmtId="0" fontId="21" fillId="2" borderId="1" xfId="0" applyFont="1" applyFill="1" applyBorder="1">
      <alignment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indent="1"/>
    </xf>
    <xf numFmtId="0" fontId="22" fillId="0" borderId="13" xfId="0" applyFont="1" applyBorder="1">
      <alignment vertical="center"/>
    </xf>
    <xf numFmtId="166" fontId="22" fillId="0" borderId="13" xfId="0" applyNumberFormat="1" applyFont="1" applyBorder="1">
      <alignment vertical="center"/>
    </xf>
    <xf numFmtId="0" fontId="22" fillId="0" borderId="14" xfId="0" applyFont="1" applyBorder="1" applyAlignment="1">
      <alignment horizontal="left" vertical="center" indent="1"/>
    </xf>
    <xf numFmtId="0" fontId="22" fillId="0" borderId="14" xfId="0" applyFont="1" applyBorder="1">
      <alignment vertical="center"/>
    </xf>
    <xf numFmtId="166" fontId="22" fillId="0" borderId="14" xfId="0" applyNumberFormat="1" applyFont="1" applyBorder="1">
      <alignment vertical="center"/>
    </xf>
    <xf numFmtId="0" fontId="23" fillId="0" borderId="13" xfId="0" applyFont="1" applyBorder="1" applyAlignment="1">
      <alignment horizontal="left" vertical="center" indent="1"/>
    </xf>
    <xf numFmtId="0" fontId="23" fillId="0" borderId="13" xfId="0" applyFont="1" applyBorder="1">
      <alignment vertical="center"/>
    </xf>
    <xf numFmtId="166" fontId="23" fillId="0" borderId="13" xfId="0" applyNumberFormat="1" applyFont="1" applyBorder="1">
      <alignment vertical="center"/>
    </xf>
    <xf numFmtId="9" fontId="23" fillId="0" borderId="14" xfId="1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indent="1"/>
    </xf>
    <xf numFmtId="0" fontId="23" fillId="0" borderId="14" xfId="0" applyFont="1" applyBorder="1">
      <alignment vertical="center"/>
    </xf>
    <xf numFmtId="166" fontId="23" fillId="0" borderId="14" xfId="0" applyNumberFormat="1" applyFont="1" applyBorder="1">
      <alignment vertical="center"/>
    </xf>
    <xf numFmtId="0" fontId="21" fillId="2" borderId="29" xfId="5" applyFont="1" applyBorder="1" applyAlignment="1">
      <alignment horizontal="center" vertical="center" wrapText="1"/>
    </xf>
    <xf numFmtId="0" fontId="24" fillId="0" borderId="0" xfId="0" applyFont="1" applyAlignment="1" applyProtection="1">
      <protection locked="0"/>
    </xf>
    <xf numFmtId="167" fontId="25" fillId="0" borderId="26" xfId="6" applyNumberFormat="1" applyFont="1" applyBorder="1">
      <alignment horizontal="center" vertical="center"/>
    </xf>
    <xf numFmtId="166" fontId="21" fillId="2" borderId="1" xfId="0" applyNumberFormat="1" applyFont="1" applyFill="1" applyBorder="1" applyAlignment="1">
      <alignment horizontal="right" vertical="center"/>
    </xf>
    <xf numFmtId="0" fontId="22" fillId="0" borderId="34" xfId="0" applyFont="1" applyBorder="1" applyAlignment="1">
      <alignment horizontal="left" vertical="center" indent="1"/>
    </xf>
    <xf numFmtId="0" fontId="22" fillId="0" borderId="34" xfId="0" applyFont="1" applyBorder="1">
      <alignment vertical="center"/>
    </xf>
    <xf numFmtId="166" fontId="22" fillId="0" borderId="34" xfId="0" applyNumberFormat="1" applyFont="1" applyBorder="1">
      <alignment vertical="center"/>
    </xf>
    <xf numFmtId="0" fontId="22" fillId="0" borderId="22" xfId="0" applyFont="1" applyBorder="1" applyAlignment="1">
      <alignment horizontal="left" vertical="center" indent="1"/>
    </xf>
    <xf numFmtId="0" fontId="22" fillId="0" borderId="22" xfId="0" applyFont="1" applyBorder="1">
      <alignment vertical="center"/>
    </xf>
    <xf numFmtId="166" fontId="22" fillId="0" borderId="35" xfId="0" applyNumberFormat="1" applyFont="1" applyBorder="1">
      <alignment vertical="center"/>
    </xf>
    <xf numFmtId="14" fontId="21" fillId="2" borderId="1" xfId="0" applyNumberFormat="1" applyFont="1" applyFill="1" applyBorder="1" applyAlignment="1">
      <alignment horizontal="right" vertical="center"/>
    </xf>
    <xf numFmtId="166" fontId="26" fillId="2" borderId="1" xfId="0" applyNumberFormat="1" applyFont="1" applyFill="1" applyBorder="1" applyAlignment="1">
      <alignment horizontal="right" vertical="center" indent="1"/>
    </xf>
    <xf numFmtId="0" fontId="22" fillId="0" borderId="36" xfId="0" applyFont="1" applyBorder="1" applyAlignment="1">
      <alignment horizontal="left" vertical="center" indent="1"/>
    </xf>
    <xf numFmtId="166" fontId="22" fillId="0" borderId="36" xfId="0" applyNumberFormat="1" applyFont="1" applyBorder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right" vertical="center"/>
    </xf>
    <xf numFmtId="164" fontId="22" fillId="0" borderId="0" xfId="0" applyNumberFormat="1" applyFont="1">
      <alignment vertical="center"/>
    </xf>
    <xf numFmtId="0" fontId="27" fillId="0" borderId="2" xfId="3" applyFont="1">
      <alignment vertical="center"/>
    </xf>
    <xf numFmtId="0" fontId="16" fillId="0" borderId="2" xfId="9" applyBorder="1" applyAlignment="1" applyProtection="1">
      <alignment horizontal="left" vertical="center"/>
      <protection locked="0"/>
    </xf>
    <xf numFmtId="0" fontId="0" fillId="0" borderId="14" xfId="0" applyBorder="1">
      <alignment vertical="center"/>
    </xf>
    <xf numFmtId="0" fontId="21" fillId="2" borderId="1" xfId="0" applyFont="1" applyFill="1" applyBorder="1">
      <alignment vertical="center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0" fontId="27" fillId="0" borderId="2" xfId="3" applyFont="1" applyAlignment="1" applyProtection="1">
      <alignment horizontal="center" vertical="center"/>
      <protection locked="0"/>
    </xf>
    <xf numFmtId="9" fontId="12" fillId="0" borderId="10" xfId="7" applyBorder="1" applyAlignment="1">
      <alignment horizontal="left" vertical="center" indent="2"/>
    </xf>
    <xf numFmtId="9" fontId="12" fillId="0" borderId="12" xfId="7" applyBorder="1" applyAlignment="1">
      <alignment horizontal="left" vertical="center" indent="2"/>
    </xf>
    <xf numFmtId="9" fontId="12" fillId="0" borderId="11" xfId="7" applyBorder="1" applyAlignment="1">
      <alignment horizontal="left" vertical="center" indent="2"/>
    </xf>
    <xf numFmtId="167" fontId="25" fillId="0" borderId="27" xfId="6" applyNumberFormat="1" applyFont="1" applyBorder="1">
      <alignment horizontal="center" vertical="center"/>
    </xf>
    <xf numFmtId="167" fontId="25" fillId="0" borderId="7" xfId="6" applyNumberFormat="1" applyFont="1">
      <alignment horizontal="center" vertical="center"/>
    </xf>
    <xf numFmtId="167" fontId="25" fillId="0" borderId="28" xfId="6" applyNumberFormat="1" applyFont="1" applyBorder="1">
      <alignment horizontal="center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1" fillId="2" borderId="30" xfId="5" applyFont="1" applyBorder="1" applyAlignment="1">
      <alignment horizontal="center" vertical="center" wrapText="1"/>
    </xf>
    <xf numFmtId="0" fontId="21" fillId="2" borderId="31" xfId="5" applyFont="1" applyBorder="1" applyAlignment="1">
      <alignment horizontal="center" vertical="center" wrapText="1"/>
    </xf>
    <xf numFmtId="0" fontId="21" fillId="2" borderId="32" xfId="5" applyFont="1" applyBorder="1" applyAlignment="1">
      <alignment horizontal="center" vertical="center" wrapText="1"/>
    </xf>
    <xf numFmtId="0" fontId="16" fillId="0" borderId="0" xfId="9" applyAlignment="1" applyProtection="1">
      <alignment horizontal="left" vertical="center"/>
      <protection locked="0"/>
    </xf>
    <xf numFmtId="14" fontId="26" fillId="2" borderId="1" xfId="0" applyNumberFormat="1" applyFont="1" applyFill="1" applyBorder="1" applyAlignment="1">
      <alignment horizontal="right" vertical="center"/>
    </xf>
    <xf numFmtId="181" fontId="21" fillId="2" borderId="1" xfId="0" applyNumberFormat="1" applyFont="1" applyFill="1" applyBorder="1" applyAlignment="1">
      <alignment horizontal="right" vertical="center"/>
    </xf>
    <xf numFmtId="0" fontId="16" fillId="0" borderId="0" xfId="9" applyAlignment="1">
      <alignment horizontal="left" vertical="center" wrapText="1"/>
    </xf>
  </cellXfs>
  <cellStyles count="13">
    <cellStyle name="Besøgt link" xfId="10" builtinId="9" customBuiltin="1"/>
    <cellStyle name="Komma 2" xfId="12" xr:uid="{3E3FB84F-31D9-41AC-B067-B37EAC83340A}"/>
    <cellStyle name="Link" xfId="9" builtinId="8" customBuiltin="1"/>
    <cellStyle name="Nøgletalsprocent" xfId="7" xr:uid="{00000000-0005-0000-0000-000005000000}"/>
    <cellStyle name="Nøgletalsværdi" xfId="6" xr:uid="{00000000-0005-0000-0000-000006000000}"/>
    <cellStyle name="Normal" xfId="0" builtinId="0" customBuiltin="1"/>
    <cellStyle name="Normal 2" xfId="11" xr:uid="{90A28F3F-8A58-4B86-8547-5EA6A59B4341}"/>
    <cellStyle name="Overskrift 1" xfId="3" builtinId="16" customBuiltin="1"/>
    <cellStyle name="Overskrift 2" xfId="4" builtinId="17" customBuiltin="1"/>
    <cellStyle name="Overskrift 3" xfId="8" builtinId="18" customBuiltin="1"/>
    <cellStyle name="Overskrift for nøgletal" xfId="5" xr:uid="{00000000-0005-0000-0000-000008000000}"/>
    <cellStyle name="Procent" xfId="1" builtinId="5"/>
    <cellStyle name="Titel" xfId="2" builtinId="15" customBuiltin="1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40"/>
  <sheetViews>
    <sheetView showGridLines="0" view="pageBreakPreview" zoomScale="60" zoomScaleNormal="100" workbookViewId="0">
      <selection activeCell="H3" sqref="H3"/>
    </sheetView>
  </sheetViews>
  <sheetFormatPr defaultRowHeight="18.75" customHeight="1" x14ac:dyDescent="0.35"/>
  <cols>
    <col min="1" max="1" width="2" customWidth="1"/>
    <col min="2" max="2" width="26.44140625" customWidth="1"/>
    <col min="3" max="3" width="2.6640625" customWidth="1"/>
    <col min="4" max="4" width="26.44140625" customWidth="1"/>
    <col min="5" max="5" width="2.6640625" customWidth="1"/>
    <col min="6" max="6" width="26.44140625" customWidth="1"/>
    <col min="7" max="7" width="2.6640625" customWidth="1"/>
    <col min="8" max="8" width="26.44140625" customWidth="1"/>
    <col min="9" max="9" width="2.6640625" customWidth="1"/>
    <col min="10" max="10" width="12.33203125" customWidth="1"/>
    <col min="11" max="11" width="1.88671875" customWidth="1"/>
    <col min="12" max="12" width="12.33203125" customWidth="1"/>
    <col min="13" max="13" width="1.88671875" customWidth="1"/>
    <col min="14" max="14" width="23.44140625" customWidth="1"/>
    <col min="15" max="15" width="10.109375" customWidth="1"/>
    <col min="16" max="16" width="11.44140625"/>
    <col min="17" max="17" width="12" bestFit="1" customWidth="1"/>
    <col min="18" max="18" width="11.44140625"/>
  </cols>
  <sheetData>
    <row r="1" spans="2:16" ht="8.25" customHeight="1" thickBot="1" x14ac:dyDescent="0.4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6" ht="38.25" customHeight="1" thickBot="1" x14ac:dyDescent="0.6">
      <c r="B2" s="34" t="s">
        <v>37</v>
      </c>
      <c r="C2" s="33"/>
      <c r="D2" s="33"/>
      <c r="E2" s="33"/>
      <c r="F2" s="33"/>
      <c r="G2" s="33"/>
      <c r="H2" s="33"/>
      <c r="I2" s="33"/>
      <c r="J2" s="35"/>
      <c r="K2" s="121">
        <v>2018</v>
      </c>
      <c r="L2" s="121"/>
      <c r="N2" s="32" t="s">
        <v>1</v>
      </c>
    </row>
    <row r="3" spans="2:16" ht="63.75" customHeight="1" thickBot="1" x14ac:dyDescent="0.4">
      <c r="B3" s="31" t="s">
        <v>36</v>
      </c>
      <c r="C3" s="33"/>
      <c r="D3" s="33"/>
      <c r="E3" s="33"/>
      <c r="F3" s="33"/>
      <c r="G3" s="33"/>
      <c r="H3" s="33"/>
      <c r="I3" s="33"/>
      <c r="J3" s="33"/>
      <c r="K3" s="33"/>
      <c r="L3" s="33"/>
      <c r="N3" s="32" t="s">
        <v>2</v>
      </c>
    </row>
    <row r="4" spans="2:16" ht="6.75" customHeight="1" thickBot="1" x14ac:dyDescent="0.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6" ht="24" customHeight="1" thickBot="1" x14ac:dyDescent="0.4">
      <c r="B5" s="36" t="s">
        <v>3</v>
      </c>
      <c r="C5" s="36"/>
      <c r="D5" s="59" t="s">
        <v>4</v>
      </c>
      <c r="E5" s="36"/>
      <c r="F5" s="36"/>
      <c r="G5" s="36"/>
      <c r="H5" s="36"/>
      <c r="I5" s="36"/>
      <c r="J5" s="36"/>
      <c r="K5" s="36"/>
      <c r="L5" s="36"/>
    </row>
    <row r="6" spans="2:16" ht="18.75" customHeight="1" thickBot="1" x14ac:dyDescent="0.4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6" ht="22.5" customHeight="1" x14ac:dyDescent="0.3">
      <c r="B7" s="98" t="str">
        <f>Beregninger!B8</f>
        <v>OMSÆTNING</v>
      </c>
      <c r="C7" s="99"/>
      <c r="D7" s="98" t="str">
        <f>Beregninger!B9</f>
        <v>DRIFTSFORTJENESTE</v>
      </c>
      <c r="E7" s="99"/>
      <c r="F7" s="98" t="str">
        <f>Beregninger!B10</f>
        <v>DRIFTSUDGIFTER</v>
      </c>
      <c r="G7" s="99"/>
      <c r="H7" s="98" t="str">
        <f>Beregninger!B11</f>
        <v>RENTE</v>
      </c>
      <c r="I7" s="99"/>
      <c r="J7" s="131" t="str">
        <f>Beregninger!B12</f>
        <v/>
      </c>
      <c r="K7" s="132"/>
      <c r="L7" s="133"/>
      <c r="M7" s="10"/>
    </row>
    <row r="8" spans="2:16" ht="42" customHeight="1" x14ac:dyDescent="0.35">
      <c r="B8" s="100">
        <f ca="1">IFERROR(Beregninger!G8,"")</f>
        <v>900.00000000000011</v>
      </c>
      <c r="C8" s="38"/>
      <c r="D8" s="100">
        <f ca="1">IFERROR(Beregninger!G9,"")</f>
        <v>-1616.08</v>
      </c>
      <c r="E8" s="33"/>
      <c r="F8" s="100">
        <f ca="1">IFERROR(Beregninger!G10,"")</f>
        <v>2667.5</v>
      </c>
      <c r="G8" s="33"/>
      <c r="H8" s="100">
        <f ca="1">IFERROR(Beregninger!G11,"")</f>
        <v>151.41999999999999</v>
      </c>
      <c r="I8" s="33"/>
      <c r="J8" s="125" t="str">
        <f ca="1">IFERROR(Beregninger!G12,"")</f>
        <v/>
      </c>
      <c r="K8" s="126"/>
      <c r="L8" s="127"/>
    </row>
    <row r="9" spans="2:16" s="5" customFormat="1" ht="18.75" customHeight="1" x14ac:dyDescent="0.35">
      <c r="B9" s="48">
        <f ca="1">Beregninger!H8</f>
        <v>-0.59090909090909083</v>
      </c>
      <c r="C9" s="39"/>
      <c r="D9" s="49">
        <f ca="1">Beregninger!H9</f>
        <v>-1.2553710212365723</v>
      </c>
      <c r="E9" s="40"/>
      <c r="F9" s="49">
        <f ca="1">Beregninger!H10</f>
        <v>0.34916420099638357</v>
      </c>
      <c r="G9" s="40"/>
      <c r="H9" s="49">
        <f ca="1">Beregninger!H11</f>
        <v>-0.20242296549907823</v>
      </c>
      <c r="I9" s="40"/>
      <c r="J9" s="122" t="str">
        <f ca="1">Beregninger!H12</f>
        <v/>
      </c>
      <c r="K9" s="123"/>
      <c r="L9" s="124"/>
      <c r="M9" s="6"/>
    </row>
    <row r="10" spans="2:16" ht="18.75" customHeight="1" x14ac:dyDescent="0.35">
      <c r="B10" s="41"/>
      <c r="C10" s="42"/>
      <c r="D10" s="41"/>
      <c r="E10" s="42"/>
      <c r="F10" s="41"/>
      <c r="G10" s="42"/>
      <c r="H10" s="43"/>
      <c r="I10" s="42"/>
      <c r="J10" s="128"/>
      <c r="K10" s="129"/>
      <c r="L10" s="130"/>
      <c r="M10" s="7"/>
    </row>
    <row r="11" spans="2:16" ht="18.75" customHeight="1" thickBot="1" x14ac:dyDescent="0.4">
      <c r="B11" s="44"/>
      <c r="C11" s="33"/>
      <c r="D11" s="44"/>
      <c r="E11" s="33"/>
      <c r="F11" s="44"/>
      <c r="G11" s="33"/>
      <c r="H11" s="44"/>
      <c r="I11" s="33"/>
      <c r="J11" s="45"/>
      <c r="K11" s="46"/>
      <c r="L11" s="47"/>
    </row>
    <row r="12" spans="2:16" ht="18.75" customHeight="1" thickBot="1" x14ac:dyDescent="0.4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6" ht="24" customHeight="1" thickBot="1" x14ac:dyDescent="0.4">
      <c r="B13" s="36" t="s">
        <v>5</v>
      </c>
      <c r="C13" s="36"/>
      <c r="D13" s="116" t="s">
        <v>6</v>
      </c>
      <c r="E13" s="116"/>
      <c r="F13" s="116"/>
      <c r="G13" s="116"/>
      <c r="H13" s="116"/>
      <c r="I13" s="36"/>
      <c r="J13" s="36"/>
      <c r="K13" s="36"/>
      <c r="L13" s="36"/>
    </row>
    <row r="15" spans="2:16" ht="18.75" customHeight="1" x14ac:dyDescent="0.35">
      <c r="B15" s="81" t="s">
        <v>7</v>
      </c>
      <c r="C15" s="82"/>
      <c r="D15" s="83" t="str">
        <f>"REGNSKABSÅR ("&amp;SelectedYear&amp;")"</f>
        <v>REGNSKABSÅR (2018)</v>
      </c>
      <c r="E15" s="82"/>
      <c r="F15" s="83" t="str">
        <f>"FORRIGE ÅR ("&amp;SelectedYear-1&amp;")"</f>
        <v>FORRIGE ÅR (2017)</v>
      </c>
      <c r="G15" s="82"/>
      <c r="H15" s="84" t="s">
        <v>8</v>
      </c>
      <c r="I15" s="118" t="str">
        <f ca="1">CONCATENATE(Years," ÅRSTENDENS")</f>
        <v>3 ÅRSTENDENS</v>
      </c>
      <c r="J15" s="118"/>
      <c r="K15" s="118"/>
      <c r="L15" s="118"/>
    </row>
    <row r="16" spans="2:16" ht="18.75" customHeight="1" x14ac:dyDescent="0.35">
      <c r="B16" s="91" t="str">
        <f>Beregninger!B15</f>
        <v>OMSÆTNING</v>
      </c>
      <c r="C16" s="92"/>
      <c r="D16" s="93">
        <f ca="1">IF($B16="","",Beregninger!G15)</f>
        <v>900.00000000000011</v>
      </c>
      <c r="E16" s="93"/>
      <c r="F16" s="93">
        <f ca="1">IF($B16="","",Beregninger!F15)</f>
        <v>2200</v>
      </c>
      <c r="G16" s="92"/>
      <c r="H16" s="94">
        <f t="shared" ref="H16:H18" ca="1" si="0">IF(F16&lt;=0,P16*0.01,D16/F16-1)</f>
        <v>-0.59090909090909083</v>
      </c>
      <c r="I16" s="119"/>
      <c r="J16" s="119"/>
      <c r="K16" s="119"/>
      <c r="L16" s="119"/>
      <c r="P16">
        <f t="shared" ref="P16:P17" ca="1" si="1">IF(AND(SIGN(F16)&lt;0,SIGN(D16)&gt;0),1,0)</f>
        <v>0</v>
      </c>
    </row>
    <row r="17" spans="2:17" ht="18.75" customHeight="1" x14ac:dyDescent="0.35">
      <c r="B17" s="95" t="str">
        <f>Beregninger!B16</f>
        <v>DRIFTSUDGIFTER</v>
      </c>
      <c r="C17" s="96"/>
      <c r="D17" s="97">
        <f ca="1">IF($B17="","",Beregninger!G16)</f>
        <v>2667.5</v>
      </c>
      <c r="E17" s="97"/>
      <c r="F17" s="93">
        <f ca="1">IF($B17="","",Beregninger!F16)</f>
        <v>1977.15</v>
      </c>
      <c r="G17" s="96"/>
      <c r="H17" s="94">
        <f t="shared" ca="1" si="0"/>
        <v>0.34916420099638357</v>
      </c>
      <c r="I17" s="120"/>
      <c r="J17" s="120"/>
      <c r="K17" s="120"/>
      <c r="L17" s="120"/>
      <c r="P17">
        <f t="shared" ca="1" si="1"/>
        <v>0</v>
      </c>
    </row>
    <row r="18" spans="2:17" ht="18.75" customHeight="1" x14ac:dyDescent="0.35">
      <c r="B18" s="95" t="str">
        <f>Beregninger!B17</f>
        <v>DRIFTSFORTJENESTE</v>
      </c>
      <c r="C18" s="96"/>
      <c r="D18" s="97">
        <f ca="1">IF($B18="","",Beregninger!G17)</f>
        <v>-1616.08</v>
      </c>
      <c r="E18" s="97"/>
      <c r="F18" s="93">
        <f ca="1">IF($B18="","",Beregninger!F17)</f>
        <v>412.69999999999982</v>
      </c>
      <c r="G18" s="96"/>
      <c r="H18" s="94">
        <f t="shared" ca="1" si="0"/>
        <v>-4.9158710928034903</v>
      </c>
      <c r="I18" s="120"/>
      <c r="J18" s="120"/>
      <c r="K18" s="120"/>
      <c r="L18" s="120"/>
      <c r="P18">
        <f ca="1">IF(AND(SIGN(F18)&lt;0,SIGN(D18)&gt;0),1,0)</f>
        <v>0</v>
      </c>
      <c r="Q18" s="80"/>
    </row>
    <row r="19" spans="2:17" ht="18.75" customHeight="1" x14ac:dyDescent="0.35">
      <c r="B19" s="95" t="str">
        <f>Beregninger!B18</f>
        <v>AFSKRIVNINGER</v>
      </c>
      <c r="C19" s="96"/>
      <c r="D19" s="97">
        <f ca="1">IF($B19="","",Beregninger!G18)</f>
        <v>0</v>
      </c>
      <c r="E19" s="97"/>
      <c r="F19" s="93">
        <f ca="1">IF($B19="","",Beregninger!F18)</f>
        <v>0</v>
      </c>
      <c r="G19" s="96"/>
      <c r="H19" s="94">
        <f ca="1">IF(F19&lt;=0,P19*0.01,D19/F19-1)</f>
        <v>0</v>
      </c>
      <c r="I19" s="120"/>
      <c r="J19" s="120"/>
      <c r="K19" s="120"/>
      <c r="L19" s="120"/>
      <c r="P19">
        <f t="shared" ref="P19:P29" ca="1" si="2">IF(AND(SIGN(F19)&lt;0,SIGN(D19)&gt;0),1,0)</f>
        <v>0</v>
      </c>
    </row>
    <row r="20" spans="2:17" ht="18.75" customHeight="1" x14ac:dyDescent="0.35">
      <c r="B20" s="95" t="str">
        <f>Beregninger!B19</f>
        <v>RENTE</v>
      </c>
      <c r="C20" s="96"/>
      <c r="D20" s="97">
        <f ca="1">IF($B20="","",Beregninger!G19)</f>
        <v>151.41999999999999</v>
      </c>
      <c r="E20" s="97"/>
      <c r="F20" s="93">
        <f ca="1">IF($B20="","",Beregninger!F19)</f>
        <v>189.85</v>
      </c>
      <c r="G20" s="96"/>
      <c r="H20" s="94">
        <f ca="1">IF(F20&lt;=0,P20*0.01,D20/F20-1)</f>
        <v>-0.20242296549907823</v>
      </c>
      <c r="I20" s="120"/>
      <c r="J20" s="120"/>
      <c r="K20" s="120"/>
      <c r="L20" s="120"/>
      <c r="P20">
        <f t="shared" ca="1" si="2"/>
        <v>0</v>
      </c>
    </row>
    <row r="21" spans="2:17" ht="18.75" customHeight="1" x14ac:dyDescent="0.35">
      <c r="B21" s="95" t="str">
        <f>Beregninger!B20</f>
        <v>NETTOFORTJENESTE</v>
      </c>
      <c r="C21" s="96"/>
      <c r="D21" s="97">
        <f ca="1">IF($B21="","",Beregninger!G20)</f>
        <v>0</v>
      </c>
      <c r="E21" s="97"/>
      <c r="F21" s="93">
        <f ca="1">IF($B21="","",Beregninger!F20)</f>
        <v>0</v>
      </c>
      <c r="G21" s="96"/>
      <c r="H21" s="94">
        <f t="shared" ref="H21:H29" ca="1" si="3">IF(F21&lt;=0,P21*0.01,D21/F21-1)</f>
        <v>0</v>
      </c>
      <c r="I21" s="120"/>
      <c r="J21" s="120"/>
      <c r="K21" s="120"/>
      <c r="L21" s="120"/>
      <c r="P21">
        <f t="shared" ca="1" si="2"/>
        <v>0</v>
      </c>
    </row>
    <row r="22" spans="2:17" ht="18.75" customHeight="1" x14ac:dyDescent="0.35">
      <c r="B22" s="95" t="str">
        <f>Beregninger!B21</f>
        <v>SKAT</v>
      </c>
      <c r="C22" s="96"/>
      <c r="D22" s="97">
        <f ca="1">IF($B22="","",Beregninger!G21)</f>
        <v>0</v>
      </c>
      <c r="E22" s="97"/>
      <c r="F22" s="93">
        <f ca="1">IF($B22="","",Beregninger!F21)</f>
        <v>0</v>
      </c>
      <c r="G22" s="96"/>
      <c r="H22" s="94">
        <f t="shared" ca="1" si="3"/>
        <v>0</v>
      </c>
      <c r="I22" s="120"/>
      <c r="J22" s="120"/>
      <c r="K22" s="120"/>
      <c r="L22" s="120"/>
      <c r="P22">
        <f t="shared" ca="1" si="2"/>
        <v>0</v>
      </c>
    </row>
    <row r="23" spans="2:17" ht="18.75" customHeight="1" x14ac:dyDescent="0.35">
      <c r="B23" s="95" t="str">
        <f>Beregninger!B22</f>
        <v>PROFIT EFTER SKAT</v>
      </c>
      <c r="C23" s="96"/>
      <c r="D23" s="97">
        <f ca="1">IF($B23="","",Beregninger!G22)</f>
        <v>0</v>
      </c>
      <c r="E23" s="97"/>
      <c r="F23" s="93">
        <f ca="1">IF($B23="","",Beregninger!F22)</f>
        <v>0</v>
      </c>
      <c r="G23" s="96"/>
      <c r="H23" s="94">
        <f t="shared" ca="1" si="3"/>
        <v>0</v>
      </c>
      <c r="I23" s="120"/>
      <c r="J23" s="120"/>
      <c r="K23" s="120"/>
      <c r="L23" s="120"/>
      <c r="P23">
        <f t="shared" ca="1" si="2"/>
        <v>0</v>
      </c>
    </row>
    <row r="24" spans="2:17" ht="18.75" customHeight="1" x14ac:dyDescent="0.35">
      <c r="B24" s="95" t="str">
        <f>Beregninger!B23</f>
        <v>METRIK 1</v>
      </c>
      <c r="C24" s="96"/>
      <c r="D24" s="97">
        <f ca="1">IF($B24="","",Beregninger!G23)</f>
        <v>0</v>
      </c>
      <c r="E24" s="97"/>
      <c r="F24" s="93">
        <f ca="1">IF($B24="","",Beregninger!F23)</f>
        <v>0</v>
      </c>
      <c r="G24" s="96"/>
      <c r="H24" s="94">
        <f t="shared" ca="1" si="3"/>
        <v>0</v>
      </c>
      <c r="I24" s="120"/>
      <c r="J24" s="120"/>
      <c r="K24" s="120"/>
      <c r="L24" s="120"/>
      <c r="P24">
        <f t="shared" ca="1" si="2"/>
        <v>0</v>
      </c>
    </row>
    <row r="25" spans="2:17" ht="18.75" customHeight="1" x14ac:dyDescent="0.35">
      <c r="B25" s="95" t="str">
        <f>Beregninger!B24</f>
        <v>METRIK 2</v>
      </c>
      <c r="C25" s="96"/>
      <c r="D25" s="97">
        <f ca="1">IF($B25="","",Beregninger!G24)</f>
        <v>0</v>
      </c>
      <c r="E25" s="97"/>
      <c r="F25" s="93">
        <f ca="1">IF($B25="","",Beregninger!F24)</f>
        <v>0</v>
      </c>
      <c r="G25" s="96"/>
      <c r="H25" s="94">
        <f t="shared" ca="1" si="3"/>
        <v>0</v>
      </c>
      <c r="I25" s="120"/>
      <c r="J25" s="120"/>
      <c r="K25" s="120"/>
      <c r="L25" s="120"/>
      <c r="P25">
        <f t="shared" ca="1" si="2"/>
        <v>0</v>
      </c>
    </row>
    <row r="26" spans="2:17" ht="18.75" customHeight="1" x14ac:dyDescent="0.35">
      <c r="B26" s="95" t="str">
        <f>Beregninger!B25</f>
        <v>METRIK 3</v>
      </c>
      <c r="C26" s="96"/>
      <c r="D26" s="97">
        <f ca="1">IF($B26="","",Beregninger!G25)</f>
        <v>0</v>
      </c>
      <c r="E26" s="97"/>
      <c r="F26" s="93">
        <f ca="1">IF($B26="","",Beregninger!F25)</f>
        <v>0</v>
      </c>
      <c r="G26" s="96"/>
      <c r="H26" s="94">
        <f t="shared" ca="1" si="3"/>
        <v>0</v>
      </c>
      <c r="I26" s="120"/>
      <c r="J26" s="120"/>
      <c r="K26" s="120"/>
      <c r="L26" s="120"/>
      <c r="P26">
        <f t="shared" ca="1" si="2"/>
        <v>0</v>
      </c>
    </row>
    <row r="27" spans="2:17" ht="18.75" customHeight="1" x14ac:dyDescent="0.35">
      <c r="B27" s="95" t="str">
        <f>Beregninger!B26</f>
        <v>METRIK 4</v>
      </c>
      <c r="C27" s="96"/>
      <c r="D27" s="97">
        <f ca="1">IF($B27="","",Beregninger!G26)</f>
        <v>0</v>
      </c>
      <c r="E27" s="97"/>
      <c r="F27" s="93">
        <f ca="1">IF($B27="","",Beregninger!F26)</f>
        <v>0</v>
      </c>
      <c r="G27" s="96"/>
      <c r="H27" s="94">
        <f t="shared" ca="1" si="3"/>
        <v>0</v>
      </c>
      <c r="I27" s="120"/>
      <c r="J27" s="120"/>
      <c r="K27" s="120"/>
      <c r="L27" s="120"/>
      <c r="P27">
        <f t="shared" ca="1" si="2"/>
        <v>0</v>
      </c>
    </row>
    <row r="28" spans="2:17" ht="18.75" customHeight="1" x14ac:dyDescent="0.35">
      <c r="B28" s="95" t="str">
        <f>Beregninger!B27</f>
        <v>METRIK 5</v>
      </c>
      <c r="C28" s="96"/>
      <c r="D28" s="97">
        <f ca="1">IF($B28="","",Beregninger!G27)</f>
        <v>0</v>
      </c>
      <c r="E28" s="97"/>
      <c r="F28" s="93">
        <f ca="1">IF($B28="","",Beregninger!F27)</f>
        <v>0</v>
      </c>
      <c r="G28" s="96"/>
      <c r="H28" s="94">
        <f t="shared" ca="1" si="3"/>
        <v>0</v>
      </c>
      <c r="I28" s="120"/>
      <c r="J28" s="120"/>
      <c r="K28" s="120"/>
      <c r="L28" s="120"/>
      <c r="P28">
        <f t="shared" ca="1" si="2"/>
        <v>0</v>
      </c>
    </row>
    <row r="29" spans="2:17" ht="18.75" customHeight="1" x14ac:dyDescent="0.35">
      <c r="B29" s="95" t="str">
        <f>Beregninger!B28</f>
        <v>METRIK 6</v>
      </c>
      <c r="C29" s="96"/>
      <c r="D29" s="97">
        <f ca="1">IF($B29="","",Beregninger!G28)</f>
        <v>0</v>
      </c>
      <c r="E29" s="97"/>
      <c r="F29" s="93">
        <f ca="1">IF($B29="","",Beregninger!F28)</f>
        <v>0</v>
      </c>
      <c r="G29" s="96"/>
      <c r="H29" s="94">
        <f t="shared" ca="1" si="3"/>
        <v>0</v>
      </c>
      <c r="I29" s="120"/>
      <c r="J29" s="120"/>
      <c r="K29" s="120"/>
      <c r="L29" s="120"/>
      <c r="P29">
        <f t="shared" ca="1" si="2"/>
        <v>0</v>
      </c>
    </row>
    <row r="30" spans="2:17" ht="18.75" customHeight="1" x14ac:dyDescent="0.35">
      <c r="B30" s="20" t="str">
        <f>Beregninger!B29</f>
        <v/>
      </c>
      <c r="C30" s="58"/>
      <c r="D30" s="55" t="str">
        <f>IF($B30="","",Beregninger!G29)</f>
        <v/>
      </c>
      <c r="E30" s="55"/>
      <c r="F30" s="54" t="str">
        <f>IF($B30="","",Beregninger!F29)</f>
        <v/>
      </c>
      <c r="G30" s="58"/>
      <c r="H30" s="11" t="str">
        <f t="shared" ref="H30:H40" si="4">IFERROR(D30/F30-1,"")</f>
        <v/>
      </c>
      <c r="I30" s="117"/>
      <c r="J30" s="117"/>
      <c r="K30" s="117"/>
      <c r="L30" s="117"/>
    </row>
    <row r="31" spans="2:17" ht="18.75" customHeight="1" x14ac:dyDescent="0.35">
      <c r="B31" s="20" t="str">
        <f>Beregninger!B30</f>
        <v/>
      </c>
      <c r="C31" s="58"/>
      <c r="D31" s="55" t="str">
        <f>IF($B31="","",Beregninger!G30)</f>
        <v/>
      </c>
      <c r="E31" s="55"/>
      <c r="F31" s="54" t="str">
        <f>IF($B31="","",Beregninger!F30)</f>
        <v/>
      </c>
      <c r="G31" s="58"/>
      <c r="H31" s="11" t="str">
        <f t="shared" si="4"/>
        <v/>
      </c>
      <c r="I31" s="117"/>
      <c r="J31" s="117"/>
      <c r="K31" s="117"/>
      <c r="L31" s="117"/>
    </row>
    <row r="32" spans="2:17" ht="18.75" customHeight="1" x14ac:dyDescent="0.35">
      <c r="B32" s="20" t="str">
        <f>Beregninger!B31</f>
        <v/>
      </c>
      <c r="C32" s="58"/>
      <c r="D32" s="55" t="str">
        <f>IF($B32="","",Beregninger!G31)</f>
        <v/>
      </c>
      <c r="E32" s="55"/>
      <c r="F32" s="54" t="str">
        <f>IF($B32="","",Beregninger!F31)</f>
        <v/>
      </c>
      <c r="G32" s="58"/>
      <c r="H32" s="11" t="str">
        <f t="shared" si="4"/>
        <v/>
      </c>
      <c r="I32" s="117"/>
      <c r="J32" s="117"/>
      <c r="K32" s="117"/>
      <c r="L32" s="117"/>
    </row>
    <row r="33" spans="2:12" ht="18.75" customHeight="1" x14ac:dyDescent="0.35">
      <c r="B33" s="20" t="str">
        <f>Beregninger!B32</f>
        <v/>
      </c>
      <c r="C33" s="58"/>
      <c r="D33" s="55" t="str">
        <f>IF($B33="","",Beregninger!G32)</f>
        <v/>
      </c>
      <c r="E33" s="55"/>
      <c r="F33" s="54" t="str">
        <f>IF($B33="","",Beregninger!F32)</f>
        <v/>
      </c>
      <c r="G33" s="58"/>
      <c r="H33" s="11" t="str">
        <f t="shared" si="4"/>
        <v/>
      </c>
      <c r="I33" s="117"/>
      <c r="J33" s="117"/>
      <c r="K33" s="117"/>
      <c r="L33" s="117"/>
    </row>
    <row r="34" spans="2:12" ht="18.75" customHeight="1" x14ac:dyDescent="0.35">
      <c r="B34" s="20" t="str">
        <f>Beregninger!B33</f>
        <v/>
      </c>
      <c r="C34" s="58"/>
      <c r="D34" s="55" t="str">
        <f>IF($B34="","",Beregninger!G33)</f>
        <v/>
      </c>
      <c r="E34" s="55"/>
      <c r="F34" s="54" t="str">
        <f>IF($B34="","",Beregninger!F33)</f>
        <v/>
      </c>
      <c r="G34" s="58"/>
      <c r="H34" s="11" t="str">
        <f t="shared" si="4"/>
        <v/>
      </c>
      <c r="I34" s="117"/>
      <c r="J34" s="117"/>
      <c r="K34" s="117"/>
      <c r="L34" s="117"/>
    </row>
    <row r="35" spans="2:12" ht="18.75" customHeight="1" x14ac:dyDescent="0.35">
      <c r="B35" s="20" t="str">
        <f>Beregninger!B34</f>
        <v/>
      </c>
      <c r="C35" s="58"/>
      <c r="D35" s="55" t="str">
        <f>IF($B35="","",Beregninger!G34)</f>
        <v/>
      </c>
      <c r="E35" s="55"/>
      <c r="F35" s="54" t="str">
        <f>IF($B35="","",Beregninger!F34)</f>
        <v/>
      </c>
      <c r="G35" s="58"/>
      <c r="H35" s="11" t="str">
        <f t="shared" si="4"/>
        <v/>
      </c>
      <c r="I35" s="117"/>
      <c r="J35" s="117"/>
      <c r="K35" s="117"/>
      <c r="L35" s="117"/>
    </row>
    <row r="36" spans="2:12" ht="18.75" customHeight="1" x14ac:dyDescent="0.35">
      <c r="B36" s="20" t="str">
        <f>Beregninger!B35</f>
        <v/>
      </c>
      <c r="C36" s="58"/>
      <c r="D36" s="55" t="str">
        <f>IF($B36="","",Beregninger!G35)</f>
        <v/>
      </c>
      <c r="E36" s="55"/>
      <c r="F36" s="54" t="str">
        <f>IF($B36="","",Beregninger!F35)</f>
        <v/>
      </c>
      <c r="G36" s="58"/>
      <c r="H36" s="11" t="str">
        <f t="shared" si="4"/>
        <v/>
      </c>
      <c r="I36" s="117"/>
      <c r="J36" s="117"/>
      <c r="K36" s="117"/>
      <c r="L36" s="117"/>
    </row>
    <row r="37" spans="2:12" ht="18.75" customHeight="1" x14ac:dyDescent="0.35">
      <c r="B37" s="20" t="str">
        <f>Beregninger!B36</f>
        <v/>
      </c>
      <c r="C37" s="58"/>
      <c r="D37" s="55" t="str">
        <f>IF($B37="","",Beregninger!G36)</f>
        <v/>
      </c>
      <c r="E37" s="55"/>
      <c r="F37" s="54" t="str">
        <f>IF($B37="","",Beregninger!F36)</f>
        <v/>
      </c>
      <c r="G37" s="58"/>
      <c r="H37" s="11" t="str">
        <f t="shared" si="4"/>
        <v/>
      </c>
      <c r="I37" s="117"/>
      <c r="J37" s="117"/>
      <c r="K37" s="117"/>
      <c r="L37" s="117"/>
    </row>
    <row r="38" spans="2:12" ht="18.75" customHeight="1" x14ac:dyDescent="0.35">
      <c r="B38" s="20" t="str">
        <f>Beregninger!B37</f>
        <v/>
      </c>
      <c r="C38" s="58"/>
      <c r="D38" s="55" t="str">
        <f>IF($B38="","",Beregninger!G37)</f>
        <v/>
      </c>
      <c r="E38" s="55"/>
      <c r="F38" s="54" t="str">
        <f>IF($B38="","",Beregninger!F37)</f>
        <v/>
      </c>
      <c r="G38" s="58"/>
      <c r="H38" s="11" t="str">
        <f t="shared" si="4"/>
        <v/>
      </c>
      <c r="I38" s="117"/>
      <c r="J38" s="117"/>
      <c r="K38" s="117"/>
      <c r="L38" s="117"/>
    </row>
    <row r="39" spans="2:12" ht="18.75" customHeight="1" x14ac:dyDescent="0.35">
      <c r="B39" s="20" t="str">
        <f>Beregninger!B38</f>
        <v/>
      </c>
      <c r="C39" s="58"/>
      <c r="D39" s="55" t="str">
        <f>IF($B39="","",Beregninger!G38)</f>
        <v/>
      </c>
      <c r="E39" s="55"/>
      <c r="F39" s="54" t="str">
        <f>IF($B39="","",Beregninger!F38)</f>
        <v/>
      </c>
      <c r="G39" s="58"/>
      <c r="H39" s="11" t="str">
        <f t="shared" si="4"/>
        <v/>
      </c>
      <c r="I39" s="117"/>
      <c r="J39" s="117"/>
      <c r="K39" s="117"/>
      <c r="L39" s="117"/>
    </row>
    <row r="40" spans="2:12" ht="18.75" customHeight="1" x14ac:dyDescent="0.35">
      <c r="B40" s="20" t="str">
        <f>Beregninger!B39</f>
        <v/>
      </c>
      <c r="C40" s="58"/>
      <c r="D40" s="55" t="str">
        <f>IF($B40="","",Beregninger!G39)</f>
        <v/>
      </c>
      <c r="E40" s="55"/>
      <c r="F40" s="54" t="str">
        <f>IF($B40="","",Beregninger!F39)</f>
        <v/>
      </c>
      <c r="G40" s="58"/>
      <c r="H40" s="11" t="str">
        <f t="shared" si="4"/>
        <v/>
      </c>
      <c r="I40" s="117"/>
      <c r="J40" s="117"/>
      <c r="K40" s="117"/>
      <c r="L40" s="117"/>
    </row>
  </sheetData>
  <sheetProtection selectLockedCells="1"/>
  <mergeCells count="32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</mergeCells>
  <conditionalFormatting sqref="J9 D9 H9 F9 B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H16:H4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6" priority="9">
      <formula>MOD(ROW(),2)=0</formula>
    </cfRule>
  </conditionalFormatting>
  <conditionalFormatting sqref="H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H16">
    <cfRule type="iconSet" priority="1">
      <iconSet iconSet="3Arrows">
        <cfvo type="percent" val="0"/>
        <cfvo type="num" val="0"/>
        <cfvo type="num" val="0" gte="0"/>
      </iconSet>
    </cfRule>
  </conditionalFormatting>
  <dataValidations count="1">
    <dataValidation type="list" allowBlank="1" showInputMessage="1" showErrorMessage="1" errorTitle="Ups!" error="Der skal indtastes et år, der er inkluderet i dine regnskabsdata, for at regnskabet kan fungere korrekt. Klik på Annuller, og indtast et andet år, eller tilføj oplysninger om året på arket Indtast regnskabsdata." sqref="K2:L2" xr:uid="{00000000-0002-0000-0000-000000000000}">
      <formula1>lstYears</formula1>
    </dataValidation>
  </dataValidations>
  <hyperlinks>
    <hyperlink ref="D13:H13" location="'Indtast regnskabsdata'!A1" tooltip="Vis/rediger økonomiske data" display="Undgå at ændre oplysningerne nedenfor. Klik for at indtaste regnskabsdata" xr:uid="{00000000-0004-0000-0000-000000000000}"/>
    <hyperlink ref="D5" location="'Indstillinger for nøgletal'!A1" tooltip="Vis/rediger nøgletal" display="Klik for at ændre nøgletal for regnskabet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Beregninger!C8:G8</xm:f>
              <xm:sqref>B10</xm:sqref>
            </x14:sparkline>
            <x14:sparkline>
              <xm:f>Beregninger!C9:G9</xm:f>
              <xm:sqref>D10</xm:sqref>
            </x14:sparkline>
            <x14:sparkline>
              <xm:f>Beregninger!C10:G10</xm:f>
              <xm:sqref>F10</xm:sqref>
            </x14:sparkline>
            <x14:sparkline>
              <xm:f>Beregninger!C11:G11</xm:f>
              <xm:sqref>H10</xm:sqref>
            </x14:sparkline>
            <x14:sparkline>
              <xm:f>Beregninger!C12:G12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Beregninger!C15:G15</xm:f>
              <xm:sqref>I16</xm:sqref>
            </x14:sparkline>
            <x14:sparkline>
              <xm:f>Beregninger!C16:G16</xm:f>
              <xm:sqref>I17</xm:sqref>
            </x14:sparkline>
            <x14:sparkline>
              <xm:f>Beregninger!C17:G17</xm:f>
              <xm:sqref>I18</xm:sqref>
            </x14:sparkline>
            <x14:sparkline>
              <xm:f>Beregninger!C18:G18</xm:f>
              <xm:sqref>I19</xm:sqref>
            </x14:sparkline>
            <x14:sparkline>
              <xm:f>Beregninger!C19:G19</xm:f>
              <xm:sqref>I20</xm:sqref>
            </x14:sparkline>
            <x14:sparkline>
              <xm:f>Beregninger!C20:G20</xm:f>
              <xm:sqref>I21</xm:sqref>
            </x14:sparkline>
            <x14:sparkline>
              <xm:f>Beregninger!C21:G21</xm:f>
              <xm:sqref>I22</xm:sqref>
            </x14:sparkline>
            <x14:sparkline>
              <xm:f>Beregninger!C22:G22</xm:f>
              <xm:sqref>I23</xm:sqref>
            </x14:sparkline>
            <x14:sparkline>
              <xm:f>Beregninger!C23:G23</xm:f>
              <xm:sqref>I24</xm:sqref>
            </x14:sparkline>
            <x14:sparkline>
              <xm:f>Beregninger!C24:G24</xm:f>
              <xm:sqref>I25</xm:sqref>
            </x14:sparkline>
            <x14:sparkline>
              <xm:f>Beregninger!C25:G25</xm:f>
              <xm:sqref>I26</xm:sqref>
            </x14:sparkline>
            <x14:sparkline>
              <xm:f>Beregninger!C26:G26</xm:f>
              <xm:sqref>I27</xm:sqref>
            </x14:sparkline>
            <x14:sparkline>
              <xm:f>Beregninger!C27:G27</xm:f>
              <xm:sqref>I28</xm:sqref>
            </x14:sparkline>
            <x14:sparkline>
              <xm:f>Beregninger!C28:G28</xm:f>
              <xm:sqref>I29</xm:sqref>
            </x14:sparkline>
            <x14:sparkline>
              <xm:f>Beregninger!C29:G29</xm:f>
              <xm:sqref>I30</xm:sqref>
            </x14:sparkline>
            <x14:sparkline>
              <xm:f>Beregninger!C30:G30</xm:f>
              <xm:sqref>I31</xm:sqref>
            </x14:sparkline>
            <x14:sparkline>
              <xm:f>Beregninger!C31:G31</xm:f>
              <xm:sqref>I32</xm:sqref>
            </x14:sparkline>
            <x14:sparkline>
              <xm:f>Beregninger!C32:G32</xm:f>
              <xm:sqref>I33</xm:sqref>
            </x14:sparkline>
            <x14:sparkline>
              <xm:f>Beregninger!C33:G33</xm:f>
              <xm:sqref>I34</xm:sqref>
            </x14:sparkline>
            <x14:sparkline>
              <xm:f>Beregninger!C34:G34</xm:f>
              <xm:sqref>I35</xm:sqref>
            </x14:sparkline>
            <x14:sparkline>
              <xm:f>Beregninger!C35:G35</xm:f>
              <xm:sqref>I36</xm:sqref>
            </x14:sparkline>
            <x14:sparkline>
              <xm:f>Beregninger!C36:G36</xm:f>
              <xm:sqref>I37</xm:sqref>
            </x14:sparkline>
            <x14:sparkline>
              <xm:f>Beregninger!C37:G37</xm:f>
              <xm:sqref>I38</xm:sqref>
            </x14:sparkline>
            <x14:sparkline>
              <xm:f>Beregninger!C38:G38</xm:f>
              <xm:sqref>I39</xm:sqref>
            </x14:sparkline>
            <x14:sparkline>
              <xm:f>Beregninger!C39:G39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EFB3-E0A6-4E24-A9B2-0D1380E1848B}">
  <dimension ref="B1:G24"/>
  <sheetViews>
    <sheetView showGridLines="0" workbookViewId="0">
      <selection activeCell="B1" sqref="B1"/>
    </sheetView>
  </sheetViews>
  <sheetFormatPr defaultRowHeight="14.4" x14ac:dyDescent="0.35"/>
  <cols>
    <col min="1" max="1" width="1.77734375" customWidth="1"/>
    <col min="2" max="2" width="19.33203125" customWidth="1"/>
    <col min="3" max="3" width="39.6640625" customWidth="1"/>
    <col min="4" max="4" width="26" customWidth="1"/>
  </cols>
  <sheetData>
    <row r="1" spans="2:7" ht="15" thickBot="1" x14ac:dyDescent="0.4"/>
    <row r="2" spans="2:7" ht="31.2" thickBot="1" x14ac:dyDescent="0.6">
      <c r="C2" s="34"/>
      <c r="D2" s="115">
        <f>SelectedYear</f>
        <v>2018</v>
      </c>
    </row>
    <row r="3" spans="2:7" ht="30.6" x14ac:dyDescent="0.55000000000000004">
      <c r="B3" s="34" t="s">
        <v>0</v>
      </c>
      <c r="C3" s="33"/>
      <c r="D3" s="33"/>
      <c r="E3" s="33"/>
      <c r="F3" s="33"/>
      <c r="G3" s="33"/>
    </row>
    <row r="4" spans="2:7" ht="22.8" x14ac:dyDescent="0.35">
      <c r="B4" s="62" t="str">
        <f>Regnskab!B3</f>
        <v>ElevSamfundet, Ingrid Jespersens Skole</v>
      </c>
      <c r="C4" s="33"/>
      <c r="D4" s="33"/>
    </row>
    <row r="6" spans="2:7" ht="15.6" x14ac:dyDescent="0.35">
      <c r="B6" s="81" t="s">
        <v>38</v>
      </c>
      <c r="C6" s="82" t="s">
        <v>44</v>
      </c>
      <c r="D6" s="83" t="s">
        <v>39</v>
      </c>
    </row>
    <row r="7" spans="2:7" x14ac:dyDescent="0.35">
      <c r="B7" s="85" t="s">
        <v>40</v>
      </c>
      <c r="C7" s="86" t="s">
        <v>62</v>
      </c>
      <c r="D7" s="87">
        <f>9*100</f>
        <v>900</v>
      </c>
      <c r="E7" t="s">
        <v>59</v>
      </c>
    </row>
    <row r="8" spans="2:7" x14ac:dyDescent="0.35">
      <c r="B8" s="88" t="s">
        <v>41</v>
      </c>
      <c r="C8" s="89" t="s">
        <v>42</v>
      </c>
      <c r="D8" s="90">
        <v>10.53</v>
      </c>
      <c r="E8" t="s">
        <v>68</v>
      </c>
    </row>
    <row r="9" spans="2:7" x14ac:dyDescent="0.35">
      <c r="B9" s="102"/>
      <c r="C9" s="103" t="s">
        <v>43</v>
      </c>
      <c r="D9" s="104">
        <v>140.88999999999999</v>
      </c>
    </row>
    <row r="10" spans="2:7" ht="15" thickBot="1" x14ac:dyDescent="0.4">
      <c r="B10" s="105" t="s">
        <v>45</v>
      </c>
      <c r="C10" s="106"/>
      <c r="D10" s="107">
        <f>SUM(D7:D9)</f>
        <v>1051.42</v>
      </c>
    </row>
    <row r="11" spans="2:7" ht="15" thickTop="1" x14ac:dyDescent="0.35">
      <c r="B11" s="20"/>
      <c r="C11" s="58"/>
      <c r="D11" s="60" t="str">
        <f>IF($B11="","",Beregninger!G10)</f>
        <v/>
      </c>
    </row>
    <row r="12" spans="2:7" ht="15.6" x14ac:dyDescent="0.35">
      <c r="B12" s="81" t="s">
        <v>46</v>
      </c>
      <c r="C12" s="82" t="s">
        <v>44</v>
      </c>
      <c r="D12" s="83" t="s">
        <v>39</v>
      </c>
    </row>
    <row r="13" spans="2:7" x14ac:dyDescent="0.35">
      <c r="B13" s="88" t="s">
        <v>47</v>
      </c>
      <c r="C13" s="89" t="s">
        <v>63</v>
      </c>
      <c r="D13" s="90">
        <v>157</v>
      </c>
    </row>
    <row r="14" spans="2:7" x14ac:dyDescent="0.35">
      <c r="B14" s="88" t="s">
        <v>64</v>
      </c>
      <c r="C14" s="89" t="s">
        <v>65</v>
      </c>
      <c r="D14" s="90">
        <v>2000</v>
      </c>
    </row>
    <row r="15" spans="2:7" x14ac:dyDescent="0.35">
      <c r="B15" s="88"/>
      <c r="C15" s="89"/>
      <c r="D15" s="90"/>
    </row>
    <row r="16" spans="2:7" x14ac:dyDescent="0.35">
      <c r="B16" s="88" t="s">
        <v>48</v>
      </c>
      <c r="C16" s="89" t="s">
        <v>66</v>
      </c>
      <c r="D16" s="90">
        <f>4*75</f>
        <v>300</v>
      </c>
    </row>
    <row r="17" spans="2:4" x14ac:dyDescent="0.35">
      <c r="B17" s="102"/>
      <c r="C17" s="103" t="s">
        <v>67</v>
      </c>
      <c r="D17" s="104">
        <f>111.5 + 99</f>
        <v>210.5</v>
      </c>
    </row>
    <row r="18" spans="2:4" ht="15" thickBot="1" x14ac:dyDescent="0.4">
      <c r="B18" s="105" t="s">
        <v>45</v>
      </c>
      <c r="C18" s="106"/>
      <c r="D18" s="107">
        <f>SUM(D13:D17)</f>
        <v>2667.5</v>
      </c>
    </row>
    <row r="19" spans="2:4" ht="15" thickTop="1" x14ac:dyDescent="0.35">
      <c r="B19" s="6"/>
      <c r="D19" s="61"/>
    </row>
    <row r="20" spans="2:4" ht="15.6" x14ac:dyDescent="0.35">
      <c r="B20" s="81" t="s">
        <v>49</v>
      </c>
      <c r="C20" s="82"/>
      <c r="D20" s="136">
        <f>D10-D18</f>
        <v>-1616.08</v>
      </c>
    </row>
    <row r="22" spans="2:4" ht="25.2" customHeight="1" x14ac:dyDescent="0.35">
      <c r="B22" s="137" t="s">
        <v>74</v>
      </c>
      <c r="C22" s="137"/>
      <c r="D22" s="137"/>
    </row>
    <row r="23" spans="2:4" ht="30.6" customHeight="1" x14ac:dyDescent="0.35">
      <c r="B23" s="137" t="s">
        <v>75</v>
      </c>
      <c r="C23" s="137"/>
      <c r="D23" s="137"/>
    </row>
    <row r="24" spans="2:4" x14ac:dyDescent="0.35">
      <c r="B24" s="137"/>
      <c r="C24" s="137"/>
      <c r="D24" s="137"/>
    </row>
  </sheetData>
  <mergeCells count="3">
    <mergeCell ref="B23:D23"/>
    <mergeCell ref="B22:D22"/>
    <mergeCell ref="B24:D24"/>
  </mergeCells>
  <conditionalFormatting sqref="B13:D19 B7:D11">
    <cfRule type="expression" dxfId="5" priority="1">
      <formula>MOD(ROW(),2)=0</formula>
    </cfRule>
  </conditionalFormatting>
  <pageMargins left="0.7" right="0.7" top="0.75" bottom="0.75" header="0.3" footer="0.3"/>
  <pageSetup orientation="portrait" r:id="rId1"/>
  <ignoredErrors>
    <ignoredError sqref="B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0865-1EE0-491A-9BD4-C0647C767869}">
  <dimension ref="B1:G32"/>
  <sheetViews>
    <sheetView showGridLines="0" tabSelected="1" workbookViewId="0">
      <selection activeCell="B1" sqref="B1"/>
    </sheetView>
  </sheetViews>
  <sheetFormatPr defaultRowHeight="14.4" x14ac:dyDescent="0.35"/>
  <cols>
    <col min="1" max="1" width="1.77734375" customWidth="1"/>
    <col min="2" max="2" width="28.5546875" customWidth="1"/>
    <col min="3" max="3" width="28.33203125" customWidth="1"/>
    <col min="4" max="4" width="20" customWidth="1"/>
    <col min="5" max="5" width="4.88671875" customWidth="1"/>
    <col min="6" max="6" width="9.6640625" bestFit="1" customWidth="1"/>
  </cols>
  <sheetData>
    <row r="1" spans="2:7" ht="15" thickBot="1" x14ac:dyDescent="0.4"/>
    <row r="2" spans="2:7" ht="31.2" thickBot="1" x14ac:dyDescent="0.6">
      <c r="C2" s="34"/>
      <c r="D2" s="115">
        <f>SelectedYear</f>
        <v>2018</v>
      </c>
    </row>
    <row r="3" spans="2:7" ht="30.6" x14ac:dyDescent="0.55000000000000004">
      <c r="B3" s="34" t="s">
        <v>50</v>
      </c>
      <c r="C3" s="33"/>
      <c r="D3" s="33"/>
      <c r="E3" s="33"/>
      <c r="F3" s="33"/>
      <c r="G3" s="33"/>
    </row>
    <row r="4" spans="2:7" ht="22.8" x14ac:dyDescent="0.35">
      <c r="B4" s="62" t="str">
        <f>Regnskab!B3</f>
        <v>ElevSamfundet, Ingrid Jespersens Skole</v>
      </c>
      <c r="C4" s="33"/>
      <c r="D4" s="33"/>
    </row>
    <row r="6" spans="2:7" ht="15.6" x14ac:dyDescent="0.35">
      <c r="B6" s="81" t="s">
        <v>51</v>
      </c>
      <c r="C6" s="135" t="str">
        <f>"1/1/"&amp;SelectedYear</f>
        <v>1/1/2018</v>
      </c>
      <c r="D6" s="108" t="str">
        <f>"31/12/"&amp;SelectedYear</f>
        <v>31/12/2018</v>
      </c>
    </row>
    <row r="7" spans="2:7" x14ac:dyDescent="0.35">
      <c r="B7" s="85" t="s">
        <v>52</v>
      </c>
      <c r="C7" s="87">
        <v>860.75</v>
      </c>
      <c r="D7" s="87">
        <v>1303.75</v>
      </c>
    </row>
    <row r="8" spans="2:7" x14ac:dyDescent="0.35">
      <c r="B8" s="88" t="s">
        <v>42</v>
      </c>
      <c r="C8" s="87">
        <v>222.95</v>
      </c>
      <c r="D8" s="90">
        <v>169.88</v>
      </c>
    </row>
    <row r="9" spans="2:7" x14ac:dyDescent="0.35">
      <c r="B9" s="88" t="s">
        <v>53</v>
      </c>
      <c r="C9" s="87">
        <v>18696.16</v>
      </c>
      <c r="D9" s="90">
        <v>16695.61</v>
      </c>
    </row>
    <row r="10" spans="2:7" x14ac:dyDescent="0.35">
      <c r="B10" s="110" t="s">
        <v>54</v>
      </c>
      <c r="C10" s="111">
        <v>18518.349999999999</v>
      </c>
      <c r="D10" s="111">
        <v>18416.060000000001</v>
      </c>
    </row>
    <row r="11" spans="2:7" x14ac:dyDescent="0.35">
      <c r="B11" s="112" t="s">
        <v>56</v>
      </c>
      <c r="C11" s="113" t="s">
        <v>57</v>
      </c>
      <c r="D11" s="114">
        <f>D12-C12</f>
        <v>-1712.9099999999962</v>
      </c>
    </row>
    <row r="12" spans="2:7" ht="15.6" x14ac:dyDescent="0.35">
      <c r="B12" s="81" t="s">
        <v>55</v>
      </c>
      <c r="C12" s="109">
        <f>SUM(C7:C10)</f>
        <v>38298.21</v>
      </c>
      <c r="D12" s="101">
        <f>SUM(D7:D10)</f>
        <v>36585.300000000003</v>
      </c>
    </row>
    <row r="16" spans="2:7" x14ac:dyDescent="0.35">
      <c r="B16" s="66"/>
      <c r="C16" s="67"/>
      <c r="D16" s="67"/>
      <c r="E16" s="68"/>
    </row>
    <row r="17" spans="2:5" ht="17.399999999999999" x14ac:dyDescent="0.35">
      <c r="B17" s="69" t="s">
        <v>69</v>
      </c>
      <c r="C17" s="70"/>
      <c r="E17" s="71"/>
    </row>
    <row r="18" spans="2:5" ht="15" x14ac:dyDescent="0.35">
      <c r="B18" s="72" t="s">
        <v>42</v>
      </c>
      <c r="C18" s="70"/>
      <c r="E18" s="71"/>
    </row>
    <row r="19" spans="2:5" ht="15" x14ac:dyDescent="0.35">
      <c r="B19" s="73"/>
      <c r="C19" s="74" t="s">
        <v>76</v>
      </c>
      <c r="D19" s="70">
        <v>2.92</v>
      </c>
      <c r="E19" s="71"/>
    </row>
    <row r="20" spans="2:5" ht="15" x14ac:dyDescent="0.35">
      <c r="B20" s="73"/>
      <c r="C20" s="74" t="s">
        <v>77</v>
      </c>
      <c r="D20" s="70">
        <v>2.71</v>
      </c>
      <c r="E20" s="71"/>
    </row>
    <row r="21" spans="2:5" ht="15" x14ac:dyDescent="0.35">
      <c r="B21" s="73"/>
      <c r="C21" s="74" t="s">
        <v>78</v>
      </c>
      <c r="D21" s="70">
        <v>2.52</v>
      </c>
      <c r="E21" s="71"/>
    </row>
    <row r="22" spans="2:5" ht="15" x14ac:dyDescent="0.35">
      <c r="B22" s="73"/>
      <c r="C22" s="65" t="s">
        <v>73</v>
      </c>
      <c r="D22" s="64">
        <v>2.38</v>
      </c>
      <c r="E22" s="71"/>
    </row>
    <row r="23" spans="2:5" ht="15" x14ac:dyDescent="0.35">
      <c r="B23" s="73"/>
      <c r="C23" s="75" t="s">
        <v>60</v>
      </c>
      <c r="D23" s="70">
        <f>D19+D20+D21+D22</f>
        <v>10.530000000000001</v>
      </c>
      <c r="E23" s="71"/>
    </row>
    <row r="24" spans="2:5" ht="15" x14ac:dyDescent="0.35">
      <c r="B24" s="69"/>
      <c r="C24" s="70"/>
      <c r="E24" s="71"/>
    </row>
    <row r="25" spans="2:5" ht="15" x14ac:dyDescent="0.35">
      <c r="B25" s="69" t="s">
        <v>58</v>
      </c>
      <c r="C25" s="70"/>
      <c r="E25" s="71"/>
    </row>
    <row r="26" spans="2:5" ht="15" x14ac:dyDescent="0.35">
      <c r="B26" s="72" t="s">
        <v>42</v>
      </c>
      <c r="C26" s="70"/>
      <c r="E26" s="71"/>
    </row>
    <row r="27" spans="2:5" ht="15" x14ac:dyDescent="0.35">
      <c r="B27" s="73"/>
      <c r="C27" s="75" t="s">
        <v>70</v>
      </c>
      <c r="D27" s="70">
        <v>13.76</v>
      </c>
      <c r="E27" s="71"/>
    </row>
    <row r="28" spans="2:5" ht="15" x14ac:dyDescent="0.35">
      <c r="B28" s="73"/>
      <c r="C28" s="75" t="s">
        <v>71</v>
      </c>
      <c r="D28" s="70">
        <v>12.65</v>
      </c>
      <c r="E28" s="71"/>
    </row>
    <row r="29" spans="2:5" ht="15" x14ac:dyDescent="0.35">
      <c r="B29" s="73"/>
      <c r="C29" s="75" t="s">
        <v>72</v>
      </c>
      <c r="D29" s="70">
        <v>9.7899999999999991</v>
      </c>
      <c r="E29" s="71"/>
    </row>
    <row r="30" spans="2:5" ht="15" x14ac:dyDescent="0.35">
      <c r="B30" s="73"/>
      <c r="C30" s="63" t="s">
        <v>73</v>
      </c>
      <c r="D30" s="64">
        <v>9.83</v>
      </c>
      <c r="E30" s="71"/>
    </row>
    <row r="31" spans="2:5" ht="15" x14ac:dyDescent="0.35">
      <c r="B31" s="73"/>
      <c r="C31" s="75" t="s">
        <v>79</v>
      </c>
      <c r="D31" s="70">
        <f>D27+D28+D29+D30</f>
        <v>46.03</v>
      </c>
      <c r="E31" s="71"/>
    </row>
    <row r="32" spans="2:5" x14ac:dyDescent="0.35">
      <c r="B32" s="76"/>
      <c r="C32" s="77"/>
      <c r="D32" s="77"/>
      <c r="E32" s="78"/>
    </row>
  </sheetData>
  <conditionalFormatting sqref="B7:D11">
    <cfRule type="expression" dxfId="4" priority="2">
      <formula>MOD(ROW(),2)=0</formula>
    </cfRule>
  </conditionalFormatting>
  <pageMargins left="0.7" right="0.7" top="0.75" bottom="0.75" header="0.3" footer="0.3"/>
  <pageSetup orientation="portrait" r:id="rId1"/>
  <ignoredErrors>
    <ignoredError sqref="C12:D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 activeCell="B9" sqref="B9"/>
    </sheetView>
  </sheetViews>
  <sheetFormatPr defaultRowHeight="14.4" x14ac:dyDescent="0.35"/>
  <cols>
    <col min="1" max="1" width="2.109375" customWidth="1"/>
    <col min="2" max="2" width="21.44140625" customWidth="1"/>
    <col min="3" max="9" width="17.33203125" customWidth="1"/>
    <col min="10" max="10" width="2.109375" customWidth="1"/>
  </cols>
  <sheetData>
    <row r="1" spans="2:9" ht="8.25" customHeight="1" x14ac:dyDescent="0.35"/>
    <row r="2" spans="2:9" ht="38.25" customHeight="1" x14ac:dyDescent="0.55000000000000004">
      <c r="B2" s="8" t="s">
        <v>9</v>
      </c>
    </row>
    <row r="3" spans="2:9" ht="17.399999999999999" x14ac:dyDescent="0.35">
      <c r="B3" s="18" t="s">
        <v>10</v>
      </c>
    </row>
    <row r="4" spans="2:9" ht="25.5" customHeight="1" x14ac:dyDescent="0.35">
      <c r="B4" s="26" t="s">
        <v>11</v>
      </c>
    </row>
    <row r="5" spans="2:9" ht="25.5" customHeight="1" x14ac:dyDescent="0.35">
      <c r="B5" s="21" t="s">
        <v>12</v>
      </c>
      <c r="C5" s="22">
        <v>2016</v>
      </c>
      <c r="D5" s="23">
        <v>2017</v>
      </c>
      <c r="E5" s="23">
        <v>2018</v>
      </c>
      <c r="F5" s="23">
        <v>2019</v>
      </c>
      <c r="G5" s="23">
        <v>2020</v>
      </c>
      <c r="H5" s="23">
        <v>2021</v>
      </c>
      <c r="I5" s="23">
        <v>2022</v>
      </c>
    </row>
    <row r="6" spans="2:9" s="6" customFormat="1" ht="19.5" customHeight="1" x14ac:dyDescent="0.35">
      <c r="B6" s="24" t="s">
        <v>13</v>
      </c>
      <c r="C6" s="50">
        <f>2242.43-C10</f>
        <v>2225</v>
      </c>
      <c r="D6" s="51">
        <f>2389.85-D10</f>
        <v>2200</v>
      </c>
      <c r="E6" s="51">
        <f>Regnskab2018!D10-E10</f>
        <v>900.00000000000011</v>
      </c>
      <c r="F6" s="51"/>
      <c r="G6" s="51"/>
      <c r="H6" s="51"/>
      <c r="I6" s="51"/>
    </row>
    <row r="7" spans="2:9" s="6" customFormat="1" ht="19.5" customHeight="1" x14ac:dyDescent="0.35">
      <c r="B7" s="25" t="s">
        <v>14</v>
      </c>
      <c r="C7" s="52">
        <v>5246.9</v>
      </c>
      <c r="D7" s="53">
        <v>1977.15</v>
      </c>
      <c r="E7" s="53">
        <f>Regnskab2018!D18</f>
        <v>2667.5</v>
      </c>
      <c r="F7" s="53"/>
      <c r="G7" s="53"/>
      <c r="H7" s="53"/>
      <c r="I7" s="53"/>
    </row>
    <row r="8" spans="2:9" s="6" customFormat="1" ht="19.5" customHeight="1" x14ac:dyDescent="0.35">
      <c r="B8" s="25" t="s">
        <v>15</v>
      </c>
      <c r="C8" s="79">
        <f>C6+C10 - C7</f>
        <v>-3004.47</v>
      </c>
      <c r="D8" s="79">
        <f>D6+D10 - D7</f>
        <v>412.69999999999982</v>
      </c>
      <c r="E8" s="79">
        <f>E6+E10 - E7</f>
        <v>-1616.08</v>
      </c>
      <c r="F8" s="79"/>
      <c r="G8" s="79"/>
      <c r="H8" s="79"/>
      <c r="I8" s="79"/>
    </row>
    <row r="9" spans="2:9" s="6" customFormat="1" ht="19.5" customHeight="1" x14ac:dyDescent="0.35">
      <c r="B9" s="25" t="s">
        <v>16</v>
      </c>
      <c r="C9" s="52">
        <v>0</v>
      </c>
      <c r="D9" s="53">
        <v>0</v>
      </c>
      <c r="E9" s="53">
        <v>0</v>
      </c>
      <c r="F9" s="53"/>
      <c r="G9" s="53"/>
      <c r="H9" s="53"/>
      <c r="I9" s="53"/>
    </row>
    <row r="10" spans="2:9" s="6" customFormat="1" ht="19.5" customHeight="1" x14ac:dyDescent="0.35">
      <c r="B10" s="25" t="s">
        <v>17</v>
      </c>
      <c r="C10" s="52">
        <v>17.43</v>
      </c>
      <c r="D10" s="53">
        <v>189.85</v>
      </c>
      <c r="E10" s="53">
        <f>Regnskab2018!D8+Regnskab2018!D9</f>
        <v>151.41999999999999</v>
      </c>
      <c r="F10" s="53"/>
      <c r="G10" s="53"/>
      <c r="H10" s="53"/>
      <c r="I10" s="53"/>
    </row>
    <row r="11" spans="2:9" s="6" customFormat="1" ht="19.5" customHeight="1" x14ac:dyDescent="0.35">
      <c r="B11" s="25" t="s">
        <v>18</v>
      </c>
      <c r="C11" s="53"/>
      <c r="D11" s="53"/>
      <c r="E11" s="53"/>
      <c r="F11" s="53"/>
      <c r="G11" s="53"/>
      <c r="H11" s="53"/>
      <c r="I11" s="53"/>
    </row>
    <row r="12" spans="2:9" s="6" customFormat="1" ht="19.5" customHeight="1" x14ac:dyDescent="0.35">
      <c r="B12" s="25" t="s">
        <v>19</v>
      </c>
      <c r="C12" s="52"/>
      <c r="D12" s="52"/>
      <c r="E12" s="52"/>
      <c r="F12" s="52"/>
      <c r="G12" s="52"/>
      <c r="H12" s="52"/>
      <c r="I12" s="53"/>
    </row>
    <row r="13" spans="2:9" s="6" customFormat="1" ht="19.5" customHeight="1" x14ac:dyDescent="0.35">
      <c r="B13" s="25" t="s">
        <v>20</v>
      </c>
      <c r="C13" s="52"/>
      <c r="D13" s="52"/>
      <c r="E13" s="52"/>
      <c r="F13" s="52"/>
      <c r="G13" s="52"/>
      <c r="H13" s="52"/>
      <c r="I13" s="53"/>
    </row>
    <row r="14" spans="2:9" s="6" customFormat="1" ht="19.5" customHeight="1" x14ac:dyDescent="0.35">
      <c r="B14" s="25" t="s">
        <v>21</v>
      </c>
      <c r="C14" s="52"/>
      <c r="D14" s="52"/>
      <c r="E14" s="52"/>
      <c r="F14" s="52"/>
      <c r="G14" s="52"/>
      <c r="H14" s="52"/>
      <c r="I14" s="53"/>
    </row>
    <row r="15" spans="2:9" s="6" customFormat="1" ht="19.5" customHeight="1" x14ac:dyDescent="0.35">
      <c r="B15" s="25" t="s">
        <v>22</v>
      </c>
      <c r="C15" s="52"/>
      <c r="D15" s="52"/>
      <c r="E15" s="52"/>
      <c r="F15" s="52"/>
      <c r="G15" s="52"/>
      <c r="H15" s="52"/>
      <c r="I15" s="53"/>
    </row>
    <row r="16" spans="2:9" s="6" customFormat="1" ht="19.5" customHeight="1" x14ac:dyDescent="0.35">
      <c r="B16" s="25" t="s">
        <v>23</v>
      </c>
      <c r="C16" s="52"/>
      <c r="D16" s="52"/>
      <c r="E16" s="52"/>
      <c r="F16" s="52"/>
      <c r="G16" s="52"/>
      <c r="H16" s="52"/>
      <c r="I16" s="53"/>
    </row>
    <row r="17" spans="2:9" s="6" customFormat="1" ht="19.5" customHeight="1" x14ac:dyDescent="0.35">
      <c r="B17" s="25" t="s">
        <v>24</v>
      </c>
      <c r="C17" s="52"/>
      <c r="D17" s="52"/>
      <c r="E17" s="52"/>
      <c r="F17" s="52"/>
      <c r="G17" s="52"/>
      <c r="H17" s="52"/>
      <c r="I17" s="53"/>
    </row>
    <row r="18" spans="2:9" s="6" customFormat="1" ht="19.5" customHeight="1" x14ac:dyDescent="0.35">
      <c r="B18" s="25" t="s">
        <v>25</v>
      </c>
      <c r="C18" s="52"/>
      <c r="D18" s="52"/>
      <c r="E18" s="52"/>
      <c r="F18" s="52"/>
      <c r="G18" s="52"/>
      <c r="H18" s="52"/>
      <c r="I18" s="53"/>
    </row>
    <row r="19" spans="2:9" s="6" customFormat="1" ht="19.5" customHeight="1" x14ac:dyDescent="0.35">
      <c r="B19" s="25" t="s">
        <v>26</v>
      </c>
      <c r="C19" s="52"/>
      <c r="D19" s="52"/>
      <c r="E19" s="52"/>
      <c r="F19" s="52"/>
      <c r="G19" s="52"/>
      <c r="H19" s="52"/>
      <c r="I19" s="53"/>
    </row>
    <row r="20" spans="2:9" s="6" customFormat="1" ht="19.5" customHeight="1" x14ac:dyDescent="0.35">
      <c r="B20" s="25"/>
      <c r="C20" s="52"/>
      <c r="D20" s="52"/>
      <c r="E20" s="52"/>
      <c r="F20" s="52"/>
      <c r="G20" s="52"/>
      <c r="H20" s="52"/>
      <c r="I20" s="53"/>
    </row>
    <row r="21" spans="2:9" ht="19.5" customHeight="1" x14ac:dyDescent="0.35">
      <c r="B21" s="25"/>
      <c r="C21" s="52"/>
      <c r="D21" s="52"/>
      <c r="E21" s="52"/>
      <c r="F21" s="52"/>
      <c r="G21" s="52"/>
      <c r="H21" s="52"/>
      <c r="I21" s="53"/>
    </row>
    <row r="22" spans="2:9" ht="19.5" customHeight="1" x14ac:dyDescent="0.35">
      <c r="B22" s="25"/>
      <c r="C22" s="52"/>
      <c r="D22" s="52"/>
      <c r="E22" s="52"/>
      <c r="F22" s="52"/>
      <c r="G22" s="52"/>
      <c r="H22" s="52"/>
      <c r="I22" s="53"/>
    </row>
    <row r="23" spans="2:9" ht="19.5" customHeight="1" x14ac:dyDescent="0.35">
      <c r="B23" s="25"/>
      <c r="C23" s="52"/>
      <c r="D23" s="52"/>
      <c r="E23" s="52"/>
      <c r="F23" s="52"/>
      <c r="G23" s="52"/>
      <c r="H23" s="52"/>
      <c r="I23" s="53"/>
    </row>
    <row r="24" spans="2:9" ht="19.5" customHeight="1" x14ac:dyDescent="0.35">
      <c r="B24" s="25"/>
      <c r="C24" s="52"/>
      <c r="D24" s="52"/>
      <c r="E24" s="52"/>
      <c r="F24" s="52"/>
      <c r="G24" s="52"/>
      <c r="H24" s="52"/>
      <c r="I24" s="53"/>
    </row>
    <row r="25" spans="2:9" ht="19.5" customHeight="1" x14ac:dyDescent="0.35">
      <c r="B25" s="25"/>
      <c r="C25" s="52"/>
      <c r="D25" s="52"/>
      <c r="E25" s="52"/>
      <c r="F25" s="52"/>
      <c r="G25" s="52"/>
      <c r="H25" s="52"/>
      <c r="I25" s="53"/>
    </row>
    <row r="26" spans="2:9" ht="19.5" customHeight="1" x14ac:dyDescent="0.35">
      <c r="B26" s="25"/>
      <c r="C26" s="52"/>
      <c r="D26" s="52"/>
      <c r="E26" s="52"/>
      <c r="F26" s="52"/>
      <c r="G26" s="52"/>
      <c r="H26" s="52"/>
      <c r="I26" s="53"/>
    </row>
    <row r="27" spans="2:9" ht="19.5" customHeight="1" x14ac:dyDescent="0.35">
      <c r="B27" s="25"/>
      <c r="C27" s="52"/>
      <c r="D27" s="52"/>
      <c r="E27" s="52"/>
      <c r="F27" s="52"/>
      <c r="G27" s="52"/>
      <c r="H27" s="52"/>
      <c r="I27" s="53"/>
    </row>
    <row r="28" spans="2:9" ht="19.5" customHeight="1" x14ac:dyDescent="0.35">
      <c r="B28" s="25"/>
      <c r="C28" s="52"/>
      <c r="D28" s="52"/>
      <c r="E28" s="52"/>
      <c r="F28" s="52"/>
      <c r="G28" s="52"/>
      <c r="H28" s="52"/>
      <c r="I28" s="53"/>
    </row>
    <row r="29" spans="2:9" ht="19.5" customHeight="1" x14ac:dyDescent="0.35">
      <c r="B29" s="25"/>
      <c r="C29" s="52"/>
      <c r="D29" s="52"/>
      <c r="E29" s="52"/>
      <c r="F29" s="52"/>
      <c r="G29" s="52"/>
      <c r="H29" s="52"/>
      <c r="I29" s="53"/>
    </row>
    <row r="30" spans="2:9" ht="19.5" customHeight="1" x14ac:dyDescent="0.35">
      <c r="B30" s="25"/>
      <c r="C30" s="56"/>
      <c r="D30" s="56"/>
      <c r="E30" s="56"/>
      <c r="F30" s="56"/>
      <c r="G30" s="56"/>
      <c r="H30" s="56"/>
      <c r="I30" s="57"/>
    </row>
  </sheetData>
  <sheetProtection selectLockedCells="1"/>
  <conditionalFormatting sqref="I6:I10 B20:B30 C11:I30 C6:C10">
    <cfRule type="expression" dxfId="3" priority="10">
      <formula>MOD(ROW(),2)=0</formula>
    </cfRule>
  </conditionalFormatting>
  <conditionalFormatting sqref="B6:B19">
    <cfRule type="expression" dxfId="2" priority="2">
      <formula>MOD(ROW(),2)=0</formula>
    </cfRule>
  </conditionalFormatting>
  <conditionalFormatting sqref="D6:H10">
    <cfRule type="expression" dxfId="1" priority="1">
      <formula>MOD(ROW(),2)=0</formula>
    </cfRule>
  </conditionalFormatting>
  <hyperlinks>
    <hyperlink ref="B4" location="Regnskab!A1" tooltip="Vis regnskab" display=" Klik for at se regnskabet" xr:uid="{00000000-0004-0000-0100-000000000000}"/>
  </hyperlinks>
  <printOptions horizontalCentered="1"/>
  <pageMargins left="0.7" right="0.7" top="0.75" bottom="0.75" header="0.3" footer="0.3"/>
  <pageSetup scale="66" orientation="portrait" r:id="rId1"/>
  <ignoredErrors>
    <ignoredError sqref="C8:E8 C6:E6 E10 E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E9"/>
  <sheetViews>
    <sheetView showGridLines="0" zoomScaleNormal="100" workbookViewId="0">
      <selection activeCell="C7" sqref="C7"/>
    </sheetView>
  </sheetViews>
  <sheetFormatPr defaultRowHeight="19.5" customHeight="1" x14ac:dyDescent="0.35"/>
  <cols>
    <col min="1" max="1" width="2.109375" customWidth="1"/>
    <col min="2" max="2" width="4.33203125" customWidth="1"/>
    <col min="3" max="3" width="24" customWidth="1"/>
    <col min="4" max="4" width="4" customWidth="1"/>
    <col min="5" max="6" width="18.109375" customWidth="1"/>
  </cols>
  <sheetData>
    <row r="1" spans="2:5" ht="8.25" customHeight="1" x14ac:dyDescent="0.35">
      <c r="E1" s="2"/>
    </row>
    <row r="2" spans="2:5" ht="38.25" customHeight="1" x14ac:dyDescent="0.55000000000000004">
      <c r="B2" s="8" t="s">
        <v>27</v>
      </c>
    </row>
    <row r="3" spans="2:5" ht="25.5" customHeight="1" x14ac:dyDescent="0.3">
      <c r="B3" s="19" t="s">
        <v>28</v>
      </c>
    </row>
    <row r="4" spans="2:5" ht="23.25" customHeight="1" thickBot="1" x14ac:dyDescent="0.4">
      <c r="B4" s="134" t="s">
        <v>29</v>
      </c>
      <c r="C4" s="134"/>
      <c r="D4" s="134"/>
    </row>
    <row r="5" spans="2:5" ht="19.5" customHeight="1" x14ac:dyDescent="0.35">
      <c r="B5" s="15">
        <v>1</v>
      </c>
      <c r="C5" s="27" t="s">
        <v>13</v>
      </c>
      <c r="D5" s="12" t="str">
        <f>IF(ISBLANK(C5),"← Vælg en værdi på rullemenuen",IF(COUNTIF($C$5:C5,C5)&gt;1,"Du har valgt "&amp;C5&amp;" to gange",""))</f>
        <v/>
      </c>
    </row>
    <row r="6" spans="2:5" ht="19.5" customHeight="1" x14ac:dyDescent="0.35">
      <c r="B6" s="16">
        <v>2</v>
      </c>
      <c r="C6" s="28" t="s">
        <v>15</v>
      </c>
      <c r="D6" s="12" t="str">
        <f>IF(ISBLANK(C6),"← Vælg en værdi på rullemenuen",IF(COUNTIF($C$5:C6,C6)&gt;1,"Du har valgt "&amp;C6&amp;" to gange",""))</f>
        <v/>
      </c>
    </row>
    <row r="7" spans="2:5" ht="19.5" customHeight="1" x14ac:dyDescent="0.35">
      <c r="B7" s="16">
        <v>3</v>
      </c>
      <c r="C7" s="29" t="s">
        <v>14</v>
      </c>
      <c r="D7" s="12" t="str">
        <f>IF(ISBLANK(C7),"← Vælg en værdi på rullemenuen",IF(COUNTIF($C$5:C7,C7)&gt;1,"Du har valgt "&amp;C7&amp;" to gange",""))</f>
        <v/>
      </c>
    </row>
    <row r="8" spans="2:5" ht="19.5" customHeight="1" x14ac:dyDescent="0.35">
      <c r="B8" s="16">
        <v>4</v>
      </c>
      <c r="C8" s="29" t="s">
        <v>17</v>
      </c>
      <c r="D8" s="12" t="str">
        <f>IF(ISBLANK(C8),"← Vælg en værdi på rullemenuen",IF(COUNTIF($C$5:C8,C8)&gt;1,"Du har valgt "&amp;C8&amp;" to gange",""))</f>
        <v/>
      </c>
    </row>
    <row r="9" spans="2:5" ht="19.5" customHeight="1" thickBot="1" x14ac:dyDescent="0.4">
      <c r="B9" s="17">
        <v>5</v>
      </c>
      <c r="C9" s="30"/>
      <c r="D9" s="12" t="str">
        <f>IF(ISBLANK(C9),"← Vælg en værdi på rullemenuen",IF(COUNTIF($C$5:C9,C9)&gt;1,"Du har valgt "&amp;C9&amp;" to gange",""))</f>
        <v>← Vælg en værdi på rullemenuen</v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2">
    <dataValidation type="list" allowBlank="1" showInputMessage="1" showErrorMessage="1" errorTitle="Whoops!" error="A metric from your financial data needs to be entered for Key Metrics to work correctly. Click Cancel and enter a different metric or add the metric to the Financial Data Input sheet. " sqref="C6:C9" xr:uid="{00000000-0002-0000-0200-000000000000}">
      <formula1>lstMetrics</formula1>
    </dataValidation>
    <dataValidation type="list" allowBlank="1" showInputMessage="1" showErrorMessage="1" errorTitle="Ups!" error="Der skal indtastes en metrik fra dine regnskabsdata, for at Nøgletal kan fungere korrekt. Klik på Annuller, og indtast en anden metrik, eller tilføj metrikken på arket Indtast regnskabsdata." sqref="C5" xr:uid="{00000000-0002-0000-0200-000001000000}">
      <formula1>lstMetrics</formula1>
    </dataValidation>
  </dataValidations>
  <hyperlinks>
    <hyperlink ref="B4:C4" location="'Financial Report'!A1" tooltip="View financial report" display="  Click to view Financial Report" xr:uid="{00000000-0004-0000-0200-000000000000}"/>
    <hyperlink ref="B4:D4" location="Regnskab!A1" tooltip="Vis regnskab" display="  Klik for at se regnskabet" xr:uid="{00000000-0004-0000-0200-000001000000}"/>
  </hyperlinks>
  <pageMargins left="0.7" right="0.7" top="0.75" bottom="0.75" header="0.3" footer="0.3"/>
  <pageSetup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9"/>
  <sheetViews>
    <sheetView workbookViewId="0">
      <selection activeCell="H8" sqref="H8"/>
    </sheetView>
  </sheetViews>
  <sheetFormatPr defaultRowHeight="14.4" x14ac:dyDescent="0.35"/>
  <cols>
    <col min="2" max="2" width="32.88671875" customWidth="1"/>
    <col min="3" max="8" width="12.109375" customWidth="1"/>
  </cols>
  <sheetData>
    <row r="1" spans="1:10" ht="34.5" customHeight="1" x14ac:dyDescent="0.35">
      <c r="A1" s="13" t="s">
        <v>30</v>
      </c>
    </row>
    <row r="2" spans="1:10" x14ac:dyDescent="0.35">
      <c r="D2" s="7" t="s">
        <v>31</v>
      </c>
    </row>
    <row r="3" spans="1:10" ht="19.5" customHeight="1" x14ac:dyDescent="0.35">
      <c r="B3" t="s">
        <v>32</v>
      </c>
      <c r="C3" s="3">
        <f>SelectedYear</f>
        <v>2018</v>
      </c>
      <c r="D3">
        <f ca="1">MATCH(C3,lstYears,0)+1</f>
        <v>4</v>
      </c>
    </row>
    <row r="4" spans="1:10" ht="19.5" customHeight="1" x14ac:dyDescent="0.35">
      <c r="B4" t="s">
        <v>33</v>
      </c>
      <c r="C4" s="3">
        <f>C3-1</f>
        <v>2017</v>
      </c>
      <c r="D4">
        <f ca="1">MATCH(C4,lstYears,0)+1</f>
        <v>3</v>
      </c>
    </row>
    <row r="5" spans="1:10" ht="19.5" customHeight="1" x14ac:dyDescent="0.35"/>
    <row r="6" spans="1:10" ht="19.5" customHeight="1" thickBot="1" x14ac:dyDescent="0.4">
      <c r="B6" t="s">
        <v>31</v>
      </c>
      <c r="C6" s="1" t="e">
        <f ca="1">MATCH(C7,lstYears,0)+1</f>
        <v>#N/A</v>
      </c>
      <c r="D6" s="1" t="e">
        <f ca="1">MATCH(D7,lstYears,0)+1</f>
        <v>#N/A</v>
      </c>
      <c r="E6" s="1">
        <f ca="1">MATCH(E7,lstYears,0)+1</f>
        <v>2</v>
      </c>
      <c r="F6" s="1">
        <f ca="1">MATCH(F7,lstYears,0)+1</f>
        <v>3</v>
      </c>
      <c r="G6" s="1">
        <f ca="1">MATCH(G7,lstYears,0)+1</f>
        <v>4</v>
      </c>
      <c r="I6">
        <f ca="1">COUNT(C6:G6)</f>
        <v>3</v>
      </c>
    </row>
    <row r="7" spans="1:10" ht="18.600000000000001" thickBot="1" x14ac:dyDescent="0.4">
      <c r="B7" s="9" t="s">
        <v>34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9"/>
    </row>
    <row r="8" spans="1:10" ht="19.5" customHeight="1" x14ac:dyDescent="0.35">
      <c r="A8">
        <f>MATCH(B8,'Indtast regnskabsdata'!$B$6:$B$30,0)</f>
        <v>1</v>
      </c>
      <c r="B8" t="str">
        <f>IF('Indstillinger for nøgletal'!C5="","",'Indstillinger for nøgletal'!C5)</f>
        <v>OMSÆTNING</v>
      </c>
      <c r="C8" t="e">
        <f ca="1">IFERROR(INDEX('Indtast regnskabsdata'!$B$6:$I$30,$A8,C$6),NA())</f>
        <v>#N/A</v>
      </c>
      <c r="D8" t="e">
        <f ca="1">IFERROR(INDEX('Indtast regnskabsdata'!$B$6:$I$30,$A8,D$6),NA())</f>
        <v>#N/A</v>
      </c>
      <c r="E8">
        <f ca="1">IFERROR(INDEX('Indtast regnskabsdata'!$B$6:$I$30,$A8,E$6),NA())</f>
        <v>2225</v>
      </c>
      <c r="F8">
        <f ca="1">IFERROR(INDEX('Indtast regnskabsdata'!$B$6:$I$30,$A8,F$6),NA())</f>
        <v>2200</v>
      </c>
      <c r="G8">
        <f ca="1">IFERROR(INDEX('Indtast regnskabsdata'!$B$6:$I$30,$A8,G$6),NA())</f>
        <v>900.00000000000011</v>
      </c>
      <c r="H8" s="4">
        <f ca="1">IFERROR(G8/F8-1,"")</f>
        <v>-0.59090909090909083</v>
      </c>
    </row>
    <row r="9" spans="1:10" ht="19.5" customHeight="1" x14ac:dyDescent="0.35">
      <c r="A9">
        <f>MATCH(B9,'Indtast regnskabsdata'!$B$6:$B$30,0)</f>
        <v>3</v>
      </c>
      <c r="B9" t="str">
        <f>IF('Indstillinger for nøgletal'!C6="","",'Indstillinger for nøgletal'!C6)</f>
        <v>DRIFTSFORTJENESTE</v>
      </c>
      <c r="C9" t="e">
        <f ca="1">IFERROR(INDEX('Indtast regnskabsdata'!$B$6:$I$30,$A9,C$6),NA())</f>
        <v>#N/A</v>
      </c>
      <c r="D9" t="e">
        <f ca="1">IFERROR(INDEX('Indtast regnskabsdata'!$B$6:$I$30,$A9,D$6),NA())</f>
        <v>#N/A</v>
      </c>
      <c r="E9">
        <f ca="1">IFERROR(INDEX('Indtast regnskabsdata'!$B$6:$I$30,$A9,E$6),NA())</f>
        <v>-3004.47</v>
      </c>
      <c r="F9">
        <f ca="1">IFERROR(INDEX('Indtast regnskabsdata'!$B$6:$I$30,$A9,F$6),NA())</f>
        <v>412.69999999999982</v>
      </c>
      <c r="G9">
        <f ca="1">IFERROR(INDEX('Indtast regnskabsdata'!$B$6:$I$30,$A9,G$6),NA())</f>
        <v>-1616.08</v>
      </c>
      <c r="H9" s="4">
        <f ca="1">IF(F9&lt;=0,1*0.01,F9/G9-1)</f>
        <v>-1.2553710212365723</v>
      </c>
      <c r="J9" t="s">
        <v>61</v>
      </c>
    </row>
    <row r="10" spans="1:10" ht="19.5" customHeight="1" x14ac:dyDescent="0.35">
      <c r="A10">
        <f>MATCH(B10,'Indtast regnskabsdata'!$B$6:$B$30,0)</f>
        <v>2</v>
      </c>
      <c r="B10" t="str">
        <f>IF('Indstillinger for nøgletal'!C7="","",'Indstillinger for nøgletal'!C7)</f>
        <v>DRIFTSUDGIFTER</v>
      </c>
      <c r="C10" t="e">
        <f ca="1">IFERROR(INDEX('Indtast regnskabsdata'!$B$6:$I$30,$A10,C$6),NA())</f>
        <v>#N/A</v>
      </c>
      <c r="D10" t="e">
        <f ca="1">IFERROR(INDEX('Indtast regnskabsdata'!$B$6:$I$30,$A10,D$6),NA())</f>
        <v>#N/A</v>
      </c>
      <c r="E10">
        <f ca="1">IFERROR(INDEX('Indtast regnskabsdata'!$B$6:$I$30,$A10,E$6),NA())</f>
        <v>5246.9</v>
      </c>
      <c r="F10">
        <f ca="1">IFERROR(INDEX('Indtast regnskabsdata'!$B$6:$I$30,$A10,F$6),NA())</f>
        <v>1977.15</v>
      </c>
      <c r="G10">
        <f ca="1">IFERROR(INDEX('Indtast regnskabsdata'!$B$6:$I$30,$A10,G$6),NA())</f>
        <v>2667.5</v>
      </c>
      <c r="H10" s="4">
        <f t="shared" ref="H10:H12" ca="1" si="0">IFERROR(G10/F10-1,"")</f>
        <v>0.34916420099638357</v>
      </c>
    </row>
    <row r="11" spans="1:10" ht="19.5" customHeight="1" x14ac:dyDescent="0.35">
      <c r="A11">
        <f>MATCH(B11,'Indtast regnskabsdata'!$B$6:$B$30,0)</f>
        <v>5</v>
      </c>
      <c r="B11" t="str">
        <f>IF('Indstillinger for nøgletal'!C8="","",'Indstillinger for nøgletal'!C8)</f>
        <v>RENTE</v>
      </c>
      <c r="C11" t="e">
        <f ca="1">IFERROR(INDEX('Indtast regnskabsdata'!$B$6:$I$30,$A11,C$6),NA())</f>
        <v>#N/A</v>
      </c>
      <c r="D11" t="e">
        <f ca="1">IFERROR(INDEX('Indtast regnskabsdata'!$B$6:$I$30,$A11,D$6),NA())</f>
        <v>#N/A</v>
      </c>
      <c r="E11">
        <f ca="1">IFERROR(INDEX('Indtast regnskabsdata'!$B$6:$I$30,$A11,E$6),NA())</f>
        <v>17.43</v>
      </c>
      <c r="F11">
        <f ca="1">IFERROR(INDEX('Indtast regnskabsdata'!$B$6:$I$30,$A11,F$6),NA())</f>
        <v>189.85</v>
      </c>
      <c r="G11">
        <f ca="1">IFERROR(INDEX('Indtast regnskabsdata'!$B$6:$I$30,$A11,G$6),NA())</f>
        <v>151.41999999999999</v>
      </c>
      <c r="H11" s="4">
        <f t="shared" ca="1" si="0"/>
        <v>-0.20242296549907823</v>
      </c>
    </row>
    <row r="12" spans="1:10" ht="19.5" customHeight="1" x14ac:dyDescent="0.35">
      <c r="A12" t="e">
        <f>MATCH(B12,'Indtast regnskabsdata'!$B$6:$B$30,0)</f>
        <v>#N/A</v>
      </c>
      <c r="B12" t="str">
        <f>IF('Indstillinger for nøgletal'!C9="","",'Indstillinger for nøgletal'!C9)</f>
        <v/>
      </c>
      <c r="C12" t="e">
        <f ca="1">IFERROR(INDEX('Indtast regnskabsdata'!$B$6:$I$30,$A12,C$6),NA())</f>
        <v>#N/A</v>
      </c>
      <c r="D12" t="e">
        <f ca="1">IFERROR(INDEX('Indtast regnskabsdata'!$B$6:$I$30,$A12,D$6),NA())</f>
        <v>#N/A</v>
      </c>
      <c r="E12" t="e">
        <f ca="1">IFERROR(INDEX('Indtast regnskabsdata'!$B$6:$I$30,$A12,E$6),NA())</f>
        <v>#N/A</v>
      </c>
      <c r="F12" t="e">
        <f ca="1">IFERROR(INDEX('Indtast regnskabsdata'!$B$6:$I$30,$A12,F$6),NA())</f>
        <v>#N/A</v>
      </c>
      <c r="G12" t="e">
        <f ca="1">IFERROR(INDEX('Indtast regnskabsdata'!$B$6:$I$30,$A12,G$6),NA())</f>
        <v>#N/A</v>
      </c>
      <c r="H12" s="4" t="str">
        <f t="shared" ca="1" si="0"/>
        <v/>
      </c>
    </row>
    <row r="13" spans="1:10" ht="15" thickBot="1" x14ac:dyDescent="0.4"/>
    <row r="14" spans="1:10" ht="18.600000000000001" thickBot="1" x14ac:dyDescent="0.4">
      <c r="B14" s="9" t="s">
        <v>35</v>
      </c>
      <c r="C14" s="9"/>
      <c r="D14" s="9"/>
      <c r="E14" s="9"/>
      <c r="F14" s="9"/>
      <c r="G14" s="9"/>
      <c r="H14" s="9"/>
    </row>
    <row r="15" spans="1:10" ht="19.5" customHeight="1" x14ac:dyDescent="0.35">
      <c r="A15">
        <f>ROWS($B$15:B15)</f>
        <v>1</v>
      </c>
      <c r="B15" t="str">
        <f>IF('Indtast regnskabsdata'!B6=0,"",'Indtast regnskabsdata'!B6)</f>
        <v>OMSÆTNING</v>
      </c>
      <c r="C15" t="e">
        <f ca="1">IF(B15="",NA(),IFERROR(INDEX('Indtast regnskabsdata'!$B$6:$I$30,$A15,C$6),NA()))</f>
        <v>#N/A</v>
      </c>
      <c r="D15" t="e">
        <f ca="1">IF(B15="",NA(),IFERROR(INDEX('Indtast regnskabsdata'!$B$6:$I$30,$A15,D$6),NA()))</f>
        <v>#N/A</v>
      </c>
      <c r="E15">
        <f ca="1">IF(B15="",NA(),IFERROR(INDEX('Indtast regnskabsdata'!$B$6:$I$30,$A15,E$6),NA()))</f>
        <v>2225</v>
      </c>
      <c r="F15">
        <f ca="1">IF(B15="",NA(),IFERROR(INDEX('Indtast regnskabsdata'!$B$6:$I$30,$A15,F$6),NA()))</f>
        <v>2200</v>
      </c>
      <c r="G15">
        <f ca="1">IF(B15="",NA(),IFERROR(INDEX('Indtast regnskabsdata'!$B$6:$I$30,$A15,G$6),NA()))</f>
        <v>900.00000000000011</v>
      </c>
    </row>
    <row r="16" spans="1:10" ht="19.5" customHeight="1" x14ac:dyDescent="0.35">
      <c r="A16">
        <f>ROWS($B$15:B16)</f>
        <v>2</v>
      </c>
      <c r="B16" t="str">
        <f>IF('Indtast regnskabsdata'!B7=0,"",'Indtast regnskabsdata'!B7)</f>
        <v>DRIFTSUDGIFTER</v>
      </c>
      <c r="C16" t="e">
        <f ca="1">IF(B16="",NA(),IFERROR(INDEX('Indtast regnskabsdata'!$B$6:$I$30,$A16,C$6),NA()))</f>
        <v>#N/A</v>
      </c>
      <c r="D16" t="e">
        <f ca="1">IF(B16="",NA(),IFERROR(INDEX('Indtast regnskabsdata'!$B$6:$I$30,$A16,D$6),NA()))</f>
        <v>#N/A</v>
      </c>
      <c r="E16">
        <f ca="1">IF(B16="",NA(),IFERROR(INDEX('Indtast regnskabsdata'!$B$6:$I$30,$A16,E$6),NA()))</f>
        <v>5246.9</v>
      </c>
      <c r="F16">
        <f ca="1">IF(B16="",NA(),IFERROR(INDEX('Indtast regnskabsdata'!$B$6:$I$30,$A16,F$6),NA()))</f>
        <v>1977.15</v>
      </c>
      <c r="G16">
        <f ca="1">IF(B16="",NA(),IFERROR(INDEX('Indtast regnskabsdata'!$B$6:$I$30,$A16,G$6),NA()))</f>
        <v>2667.5</v>
      </c>
    </row>
    <row r="17" spans="1:7" ht="19.5" customHeight="1" x14ac:dyDescent="0.35">
      <c r="A17">
        <f>ROWS($B$15:B17)</f>
        <v>3</v>
      </c>
      <c r="B17" t="str">
        <f>IF('Indtast regnskabsdata'!B8=0,"",'Indtast regnskabsdata'!B8)</f>
        <v>DRIFTSFORTJENESTE</v>
      </c>
      <c r="C17" t="e">
        <f ca="1">IF(B17="",NA(),IFERROR(INDEX('Indtast regnskabsdata'!$B$6:$I$30,$A17,C$6),NA()))</f>
        <v>#N/A</v>
      </c>
      <c r="D17" t="e">
        <f ca="1">IF(B17="",NA(),IFERROR(INDEX('Indtast regnskabsdata'!$B$6:$I$30,$A17,D$6),NA()))</f>
        <v>#N/A</v>
      </c>
      <c r="E17">
        <f ca="1">IF(B17="",NA(),IFERROR(INDEX('Indtast regnskabsdata'!$B$6:$I$30,$A17,E$6),NA()))</f>
        <v>-3004.47</v>
      </c>
      <c r="F17">
        <f ca="1">IF(B17="",NA(),IFERROR(INDEX('Indtast regnskabsdata'!$B$6:$I$30,$A17,F$6),NA()))</f>
        <v>412.69999999999982</v>
      </c>
      <c r="G17">
        <f ca="1">IF(B17="",NA(),IFERROR(INDEX('Indtast regnskabsdata'!$B$6:$I$30,$A17,G$6),NA()))</f>
        <v>-1616.08</v>
      </c>
    </row>
    <row r="18" spans="1:7" ht="19.5" customHeight="1" x14ac:dyDescent="0.35">
      <c r="A18">
        <f>ROWS($B$15:B18)</f>
        <v>4</v>
      </c>
      <c r="B18" t="str">
        <f>IF('Indtast regnskabsdata'!B9=0,"",'Indtast regnskabsdata'!B9)</f>
        <v>AFSKRIVNINGER</v>
      </c>
      <c r="C18" t="e">
        <f ca="1">IF(B18="",NA(),IFERROR(INDEX('Indtast regnskabsdata'!$B$6:$I$30,$A18,C$6),NA()))</f>
        <v>#N/A</v>
      </c>
      <c r="D18" t="e">
        <f ca="1">IF(B18="",NA(),IFERROR(INDEX('Indtast regnskabsdata'!$B$6:$I$30,$A18,D$6),NA()))</f>
        <v>#N/A</v>
      </c>
      <c r="E18">
        <f ca="1">IF(B18="",NA(),IFERROR(INDEX('Indtast regnskabsdata'!$B$6:$I$30,$A18,E$6),NA()))</f>
        <v>0</v>
      </c>
      <c r="F18">
        <f ca="1">IF(B18="",NA(),IFERROR(INDEX('Indtast regnskabsdata'!$B$6:$I$30,$A18,F$6),NA()))</f>
        <v>0</v>
      </c>
      <c r="G18">
        <f ca="1">IF(B18="",NA(),IFERROR(INDEX('Indtast regnskabsdata'!$B$6:$I$30,$A18,G$6),NA()))</f>
        <v>0</v>
      </c>
    </row>
    <row r="19" spans="1:7" ht="19.5" customHeight="1" x14ac:dyDescent="0.35">
      <c r="A19">
        <f>ROWS($B$15:B19)</f>
        <v>5</v>
      </c>
      <c r="B19" t="str">
        <f>IF('Indtast regnskabsdata'!B10=0,"",'Indtast regnskabsdata'!B10)</f>
        <v>RENTE</v>
      </c>
      <c r="C19" t="e">
        <f ca="1">IF(B19="",NA(),IFERROR(INDEX('Indtast regnskabsdata'!$B$6:$I$30,$A19,C$6),NA()))</f>
        <v>#N/A</v>
      </c>
      <c r="D19" t="e">
        <f ca="1">IF(B19="",NA(),IFERROR(INDEX('Indtast regnskabsdata'!$B$6:$I$30,$A19,D$6),NA()))</f>
        <v>#N/A</v>
      </c>
      <c r="E19">
        <f ca="1">IF(B19="",NA(),IFERROR(INDEX('Indtast regnskabsdata'!$B$6:$I$30,$A19,E$6),NA()))</f>
        <v>17.43</v>
      </c>
      <c r="F19">
        <f ca="1">IF(B19="",NA(),IFERROR(INDEX('Indtast regnskabsdata'!$B$6:$I$30,$A19,F$6),NA()))</f>
        <v>189.85</v>
      </c>
      <c r="G19">
        <f ca="1">IF(B19="",NA(),IFERROR(INDEX('Indtast regnskabsdata'!$B$6:$I$30,$A19,G$6),NA()))</f>
        <v>151.41999999999999</v>
      </c>
    </row>
    <row r="20" spans="1:7" ht="19.5" customHeight="1" x14ac:dyDescent="0.35">
      <c r="A20">
        <f>ROWS($B$15:B20)</f>
        <v>6</v>
      </c>
      <c r="B20" t="str">
        <f>IF('Indtast regnskabsdata'!B11=0,"",'Indtast regnskabsdata'!B11)</f>
        <v>NETTOFORTJENESTE</v>
      </c>
      <c r="C20" t="e">
        <f ca="1">IF(B20="",NA(),IFERROR(INDEX('Indtast regnskabsdata'!$B$6:$I$30,$A20,C$6),NA()))</f>
        <v>#N/A</v>
      </c>
      <c r="D20" t="e">
        <f ca="1">IF(B20="",NA(),IFERROR(INDEX('Indtast regnskabsdata'!$B$6:$I$30,$A20,D$6),NA()))</f>
        <v>#N/A</v>
      </c>
      <c r="E20">
        <f ca="1">IF(B20="",NA(),IFERROR(INDEX('Indtast regnskabsdata'!$B$6:$I$30,$A20,E$6),NA()))</f>
        <v>0</v>
      </c>
      <c r="F20">
        <f ca="1">IF(B20="",NA(),IFERROR(INDEX('Indtast regnskabsdata'!$B$6:$I$30,$A20,F$6),NA()))</f>
        <v>0</v>
      </c>
      <c r="G20">
        <f ca="1">IF(B20="",NA(),IFERROR(INDEX('Indtast regnskabsdata'!$B$6:$I$30,$A20,G$6),NA()))</f>
        <v>0</v>
      </c>
    </row>
    <row r="21" spans="1:7" ht="19.5" customHeight="1" x14ac:dyDescent="0.35">
      <c r="A21">
        <f>ROWS($B$15:B21)</f>
        <v>7</v>
      </c>
      <c r="B21" t="str">
        <f>IF('Indtast regnskabsdata'!B12=0,"",'Indtast regnskabsdata'!B12)</f>
        <v>SKAT</v>
      </c>
      <c r="C21" t="e">
        <f ca="1">IF(B21="",NA(),IFERROR(INDEX('Indtast regnskabsdata'!$B$6:$I$30,$A21,C$6),NA()))</f>
        <v>#N/A</v>
      </c>
      <c r="D21" t="e">
        <f ca="1">IF(B21="",NA(),IFERROR(INDEX('Indtast regnskabsdata'!$B$6:$I$30,$A21,D$6),NA()))</f>
        <v>#N/A</v>
      </c>
      <c r="E21">
        <f ca="1">IF(B21="",NA(),IFERROR(INDEX('Indtast regnskabsdata'!$B$6:$I$30,$A21,E$6),NA()))</f>
        <v>0</v>
      </c>
      <c r="F21">
        <f ca="1">IF(B21="",NA(),IFERROR(INDEX('Indtast regnskabsdata'!$B$6:$I$30,$A21,F$6),NA()))</f>
        <v>0</v>
      </c>
      <c r="G21">
        <f ca="1">IF(B21="",NA(),IFERROR(INDEX('Indtast regnskabsdata'!$B$6:$I$30,$A21,G$6),NA()))</f>
        <v>0</v>
      </c>
    </row>
    <row r="22" spans="1:7" ht="19.5" customHeight="1" x14ac:dyDescent="0.35">
      <c r="A22">
        <f>ROWS($B$15:B22)</f>
        <v>8</v>
      </c>
      <c r="B22" t="str">
        <f>IF('Indtast regnskabsdata'!B13=0,"",'Indtast regnskabsdata'!B13)</f>
        <v>PROFIT EFTER SKAT</v>
      </c>
      <c r="C22" t="e">
        <f ca="1">IF(B22="",NA(),IFERROR(INDEX('Indtast regnskabsdata'!$B$6:$I$30,$A22,C$6),NA()))</f>
        <v>#N/A</v>
      </c>
      <c r="D22" t="e">
        <f ca="1">IF(B22="",NA(),IFERROR(INDEX('Indtast regnskabsdata'!$B$6:$I$30,$A22,D$6),NA()))</f>
        <v>#N/A</v>
      </c>
      <c r="E22">
        <f ca="1">IF(B22="",NA(),IFERROR(INDEX('Indtast regnskabsdata'!$B$6:$I$30,$A22,E$6),NA()))</f>
        <v>0</v>
      </c>
      <c r="F22">
        <f ca="1">IF(B22="",NA(),IFERROR(INDEX('Indtast regnskabsdata'!$B$6:$I$30,$A22,F$6),NA()))</f>
        <v>0</v>
      </c>
      <c r="G22">
        <f ca="1">IF(B22="",NA(),IFERROR(INDEX('Indtast regnskabsdata'!$B$6:$I$30,$A22,G$6),NA()))</f>
        <v>0</v>
      </c>
    </row>
    <row r="23" spans="1:7" ht="19.5" customHeight="1" x14ac:dyDescent="0.35">
      <c r="A23">
        <f>ROWS($B$15:B23)</f>
        <v>9</v>
      </c>
      <c r="B23" t="str">
        <f>IF('Indtast regnskabsdata'!B14=0,"",'Indtast regnskabsdata'!B14)</f>
        <v>METRIK 1</v>
      </c>
      <c r="C23" t="e">
        <f ca="1">IF(B23="",NA(),IFERROR(INDEX('Indtast regnskabsdata'!$B$6:$I$30,$A23,C$6),NA()))</f>
        <v>#N/A</v>
      </c>
      <c r="D23" t="e">
        <f ca="1">IF(B23="",NA(),IFERROR(INDEX('Indtast regnskabsdata'!$B$6:$I$30,$A23,D$6),NA()))</f>
        <v>#N/A</v>
      </c>
      <c r="E23">
        <f ca="1">IF(B23="",NA(),IFERROR(INDEX('Indtast regnskabsdata'!$B$6:$I$30,$A23,E$6),NA()))</f>
        <v>0</v>
      </c>
      <c r="F23">
        <f ca="1">IF(B23="",NA(),IFERROR(INDEX('Indtast regnskabsdata'!$B$6:$I$30,$A23,F$6),NA()))</f>
        <v>0</v>
      </c>
      <c r="G23">
        <f ca="1">IF(B23="",NA(),IFERROR(INDEX('Indtast regnskabsdata'!$B$6:$I$30,$A23,G$6),NA()))</f>
        <v>0</v>
      </c>
    </row>
    <row r="24" spans="1:7" ht="19.5" customHeight="1" x14ac:dyDescent="0.35">
      <c r="A24">
        <f>ROWS($B$15:B24)</f>
        <v>10</v>
      </c>
      <c r="B24" t="str">
        <f>IF('Indtast regnskabsdata'!B15=0,"",'Indtast regnskabsdata'!B15)</f>
        <v>METRIK 2</v>
      </c>
      <c r="C24" t="e">
        <f ca="1">IF(B24="",NA(),IFERROR(INDEX('Indtast regnskabsdata'!$B$6:$I$30,$A24,C$6),NA()))</f>
        <v>#N/A</v>
      </c>
      <c r="D24" t="e">
        <f ca="1">IF(B24="",NA(),IFERROR(INDEX('Indtast regnskabsdata'!$B$6:$I$30,$A24,D$6),NA()))</f>
        <v>#N/A</v>
      </c>
      <c r="E24">
        <f ca="1">IF(B24="",NA(),IFERROR(INDEX('Indtast regnskabsdata'!$B$6:$I$30,$A24,E$6),NA()))</f>
        <v>0</v>
      </c>
      <c r="F24">
        <f ca="1">IF(B24="",NA(),IFERROR(INDEX('Indtast regnskabsdata'!$B$6:$I$30,$A24,F$6),NA()))</f>
        <v>0</v>
      </c>
      <c r="G24">
        <f ca="1">IF(B24="",NA(),IFERROR(INDEX('Indtast regnskabsdata'!$B$6:$I$30,$A24,G$6),NA()))</f>
        <v>0</v>
      </c>
    </row>
    <row r="25" spans="1:7" ht="19.5" customHeight="1" x14ac:dyDescent="0.35">
      <c r="A25">
        <f>ROWS($B$15:B25)</f>
        <v>11</v>
      </c>
      <c r="B25" t="str">
        <f>IF('Indtast regnskabsdata'!B16=0,"",'Indtast regnskabsdata'!B16)</f>
        <v>METRIK 3</v>
      </c>
      <c r="C25" t="e">
        <f ca="1">IF(B25="",NA(),IFERROR(INDEX('Indtast regnskabsdata'!$B$6:$I$30,$A25,C$6),NA()))</f>
        <v>#N/A</v>
      </c>
      <c r="D25" t="e">
        <f ca="1">IF(B25="",NA(),IFERROR(INDEX('Indtast regnskabsdata'!$B$6:$I$30,$A25,D$6),NA()))</f>
        <v>#N/A</v>
      </c>
      <c r="E25">
        <f ca="1">IF(B25="",NA(),IFERROR(INDEX('Indtast regnskabsdata'!$B$6:$I$30,$A25,E$6),NA()))</f>
        <v>0</v>
      </c>
      <c r="F25">
        <f ca="1">IF(B25="",NA(),IFERROR(INDEX('Indtast regnskabsdata'!$B$6:$I$30,$A25,F$6),NA()))</f>
        <v>0</v>
      </c>
      <c r="G25">
        <f ca="1">IF(B25="",NA(),IFERROR(INDEX('Indtast regnskabsdata'!$B$6:$I$30,$A25,G$6),NA()))</f>
        <v>0</v>
      </c>
    </row>
    <row r="26" spans="1:7" ht="19.5" customHeight="1" x14ac:dyDescent="0.35">
      <c r="A26">
        <f>ROWS($B$15:B26)</f>
        <v>12</v>
      </c>
      <c r="B26" t="str">
        <f>IF('Indtast regnskabsdata'!B17=0,"",'Indtast regnskabsdata'!B17)</f>
        <v>METRIK 4</v>
      </c>
      <c r="C26" t="e">
        <f ca="1">IF(B26="",NA(),IFERROR(INDEX('Indtast regnskabsdata'!$B$6:$I$30,$A26,C$6),NA()))</f>
        <v>#N/A</v>
      </c>
      <c r="D26" t="e">
        <f ca="1">IF(B26="",NA(),IFERROR(INDEX('Indtast regnskabsdata'!$B$6:$I$30,$A26,D$6),NA()))</f>
        <v>#N/A</v>
      </c>
      <c r="E26">
        <f ca="1">IF(B26="",NA(),IFERROR(INDEX('Indtast regnskabsdata'!$B$6:$I$30,$A26,E$6),NA()))</f>
        <v>0</v>
      </c>
      <c r="F26">
        <f ca="1">IF(B26="",NA(),IFERROR(INDEX('Indtast regnskabsdata'!$B$6:$I$30,$A26,F$6),NA()))</f>
        <v>0</v>
      </c>
      <c r="G26">
        <f ca="1">IF(B26="",NA(),IFERROR(INDEX('Indtast regnskabsdata'!$B$6:$I$30,$A26,G$6),NA()))</f>
        <v>0</v>
      </c>
    </row>
    <row r="27" spans="1:7" ht="19.5" customHeight="1" x14ac:dyDescent="0.35">
      <c r="A27">
        <f>ROWS($B$15:B27)</f>
        <v>13</v>
      </c>
      <c r="B27" t="str">
        <f>IF('Indtast regnskabsdata'!B18=0,"",'Indtast regnskabsdata'!B18)</f>
        <v>METRIK 5</v>
      </c>
      <c r="C27" t="e">
        <f ca="1">IF(B27="",NA(),IFERROR(INDEX('Indtast regnskabsdata'!$B$6:$I$30,$A27,C$6),NA()))</f>
        <v>#N/A</v>
      </c>
      <c r="D27" t="e">
        <f ca="1">IF(B27="",NA(),IFERROR(INDEX('Indtast regnskabsdata'!$B$6:$I$30,$A27,D$6),NA()))</f>
        <v>#N/A</v>
      </c>
      <c r="E27">
        <f ca="1">IF(B27="",NA(),IFERROR(INDEX('Indtast regnskabsdata'!$B$6:$I$30,$A27,E$6),NA()))</f>
        <v>0</v>
      </c>
      <c r="F27">
        <f ca="1">IF(B27="",NA(),IFERROR(INDEX('Indtast regnskabsdata'!$B$6:$I$30,$A27,F$6),NA()))</f>
        <v>0</v>
      </c>
      <c r="G27">
        <f ca="1">IF(B27="",NA(),IFERROR(INDEX('Indtast regnskabsdata'!$B$6:$I$30,$A27,G$6),NA()))</f>
        <v>0</v>
      </c>
    </row>
    <row r="28" spans="1:7" ht="19.5" customHeight="1" x14ac:dyDescent="0.35">
      <c r="A28">
        <f>ROWS($B$15:B28)</f>
        <v>14</v>
      </c>
      <c r="B28" t="str">
        <f>IF('Indtast regnskabsdata'!B19=0,"",'Indtast regnskabsdata'!B19)</f>
        <v>METRIK 6</v>
      </c>
      <c r="C28" t="e">
        <f ca="1">IF(B28="",NA(),IFERROR(INDEX('Indtast regnskabsdata'!$B$6:$I$30,$A28,C$6),NA()))</f>
        <v>#N/A</v>
      </c>
      <c r="D28" t="e">
        <f ca="1">IF(B28="",NA(),IFERROR(INDEX('Indtast regnskabsdata'!$B$6:$I$30,$A28,D$6),NA()))</f>
        <v>#N/A</v>
      </c>
      <c r="E28">
        <f ca="1">IF(B28="",NA(),IFERROR(INDEX('Indtast regnskabsdata'!$B$6:$I$30,$A28,E$6),NA()))</f>
        <v>0</v>
      </c>
      <c r="F28">
        <f ca="1">IF(B28="",NA(),IFERROR(INDEX('Indtast regnskabsdata'!$B$6:$I$30,$A28,F$6),NA()))</f>
        <v>0</v>
      </c>
      <c r="G28">
        <f ca="1">IF(B28="",NA(),IFERROR(INDEX('Indtast regnskabsdata'!$B$6:$I$30,$A28,G$6),NA()))</f>
        <v>0</v>
      </c>
    </row>
    <row r="29" spans="1:7" ht="19.5" customHeight="1" x14ac:dyDescent="0.35">
      <c r="A29">
        <f>ROWS($B$15:B29)</f>
        <v>15</v>
      </c>
      <c r="B29" t="str">
        <f>IF('Indtast regnskabsdata'!B20=0,"",'Indtast regnskabsdata'!B20)</f>
        <v/>
      </c>
      <c r="C29" t="e">
        <f>IF(B29="",NA(),IFERROR(INDEX('Indtast regnskabsdata'!$B$6:$I$30,$A29,C$6),NA()))</f>
        <v>#N/A</v>
      </c>
      <c r="D29" t="e">
        <f>IF(B29="",NA(),IFERROR(INDEX('Indtast regnskabsdata'!$B$6:$I$30,$A29,D$6),NA()))</f>
        <v>#N/A</v>
      </c>
      <c r="E29" t="e">
        <f>IF(B29="",NA(),IFERROR(INDEX('Indtast regnskabsdata'!$B$6:$I$30,$A29,E$6),NA()))</f>
        <v>#N/A</v>
      </c>
      <c r="F29" t="e">
        <f>IF(B29="",NA(),IFERROR(INDEX('Indtast regnskabsdata'!$B$6:$I$30,$A29,F$6),NA()))</f>
        <v>#N/A</v>
      </c>
      <c r="G29" t="e">
        <f>IF(B29="",NA(),IFERROR(INDEX('Indtast regnskabsdata'!$B$6:$I$30,$A29,G$6),NA()))</f>
        <v>#N/A</v>
      </c>
    </row>
    <row r="30" spans="1:7" ht="19.5" customHeight="1" x14ac:dyDescent="0.35">
      <c r="A30">
        <f>ROWS($B$15:B30)</f>
        <v>16</v>
      </c>
      <c r="B30" t="str">
        <f>IF('Indtast regnskabsdata'!B21=0,"",'Indtast regnskabsdata'!B21)</f>
        <v/>
      </c>
      <c r="C30" t="e">
        <f>IF(B30="",NA(),IFERROR(INDEX('Indtast regnskabsdata'!$B$6:$I$30,$A30,C$6),NA()))</f>
        <v>#N/A</v>
      </c>
      <c r="D30" t="e">
        <f>IF(B30="",NA(),IFERROR(INDEX('Indtast regnskabsdata'!$B$6:$I$30,$A30,D$6),NA()))</f>
        <v>#N/A</v>
      </c>
      <c r="E30" t="e">
        <f>IF(B30="",NA(),IFERROR(INDEX('Indtast regnskabsdata'!$B$6:$I$30,$A30,E$6),NA()))</f>
        <v>#N/A</v>
      </c>
      <c r="F30" t="e">
        <f>IF(B30="",NA(),IFERROR(INDEX('Indtast regnskabsdata'!$B$6:$I$30,$A30,F$6),NA()))</f>
        <v>#N/A</v>
      </c>
      <c r="G30" t="e">
        <f>IF(B30="",NA(),IFERROR(INDEX('Indtast regnskabsdata'!$B$6:$I$30,$A30,G$6),NA()))</f>
        <v>#N/A</v>
      </c>
    </row>
    <row r="31" spans="1:7" ht="19.5" customHeight="1" x14ac:dyDescent="0.35">
      <c r="A31">
        <f>ROWS($B$15:B31)</f>
        <v>17</v>
      </c>
      <c r="B31" t="str">
        <f>IF('Indtast regnskabsdata'!B22=0,"",'Indtast regnskabsdata'!B22)</f>
        <v/>
      </c>
      <c r="C31" t="e">
        <f>IF(B31="",NA(),IFERROR(INDEX('Indtast regnskabsdata'!$B$6:$I$30,$A31,C$6),NA()))</f>
        <v>#N/A</v>
      </c>
      <c r="D31" t="e">
        <f>IF(B31="",NA(),IFERROR(INDEX('Indtast regnskabsdata'!$B$6:$I$30,$A31,D$6),NA()))</f>
        <v>#N/A</v>
      </c>
      <c r="E31" t="e">
        <f>IF(B31="",NA(),IFERROR(INDEX('Indtast regnskabsdata'!$B$6:$I$30,$A31,E$6),NA()))</f>
        <v>#N/A</v>
      </c>
      <c r="F31" t="e">
        <f>IF(B31="",NA(),IFERROR(INDEX('Indtast regnskabsdata'!$B$6:$I$30,$A31,F$6),NA()))</f>
        <v>#N/A</v>
      </c>
      <c r="G31" t="e">
        <f>IF(B31="",NA(),IFERROR(INDEX('Indtast regnskabsdata'!$B$6:$I$30,$A31,G$6),NA()))</f>
        <v>#N/A</v>
      </c>
    </row>
    <row r="32" spans="1:7" ht="19.5" customHeight="1" x14ac:dyDescent="0.35">
      <c r="A32">
        <f>ROWS($B$15:B32)</f>
        <v>18</v>
      </c>
      <c r="B32" t="str">
        <f>IF('Indtast regnskabsdata'!B23=0,"",'Indtast regnskabsdata'!B23)</f>
        <v/>
      </c>
      <c r="C32" t="e">
        <f>IF(B32="",NA(),IFERROR(INDEX('Indtast regnskabsdata'!$B$6:$I$30,$A32,C$6),NA()))</f>
        <v>#N/A</v>
      </c>
      <c r="D32" t="e">
        <f>IF(B32="",NA(),IFERROR(INDEX('Indtast regnskabsdata'!$B$6:$I$30,$A32,D$6),NA()))</f>
        <v>#N/A</v>
      </c>
      <c r="E32" t="e">
        <f>IF(B32="",NA(),IFERROR(INDEX('Indtast regnskabsdata'!$B$6:$I$30,$A32,E$6),NA()))</f>
        <v>#N/A</v>
      </c>
      <c r="F32" t="e">
        <f>IF(B32="",NA(),IFERROR(INDEX('Indtast regnskabsdata'!$B$6:$I$30,$A32,F$6),NA()))</f>
        <v>#N/A</v>
      </c>
      <c r="G32" t="e">
        <f>IF(B32="",NA(),IFERROR(INDEX('Indtast regnskabsdata'!$B$6:$I$30,$A32,G$6),NA()))</f>
        <v>#N/A</v>
      </c>
    </row>
    <row r="33" spans="1:7" ht="19.5" customHeight="1" x14ac:dyDescent="0.35">
      <c r="A33">
        <f>ROWS($B$15:B33)</f>
        <v>19</v>
      </c>
      <c r="B33" t="str">
        <f>IF('Indtast regnskabsdata'!B24=0,"",'Indtast regnskabsdata'!B24)</f>
        <v/>
      </c>
      <c r="C33" t="e">
        <f>IF(B33="",NA(),IFERROR(INDEX('Indtast regnskabsdata'!$B$6:$I$30,$A33,C$6),NA()))</f>
        <v>#N/A</v>
      </c>
      <c r="D33" t="e">
        <f>IF(B33="",NA(),IFERROR(INDEX('Indtast regnskabsdata'!$B$6:$I$30,$A33,D$6),NA()))</f>
        <v>#N/A</v>
      </c>
      <c r="E33" t="e">
        <f>IF(B33="",NA(),IFERROR(INDEX('Indtast regnskabsdata'!$B$6:$I$30,$A33,E$6),NA()))</f>
        <v>#N/A</v>
      </c>
      <c r="F33" t="e">
        <f>IF(B33="",NA(),IFERROR(INDEX('Indtast regnskabsdata'!$B$6:$I$30,$A33,F$6),NA()))</f>
        <v>#N/A</v>
      </c>
      <c r="G33" t="e">
        <f>IF(B33="",NA(),IFERROR(INDEX('Indtast regnskabsdata'!$B$6:$I$30,$A33,G$6),NA()))</f>
        <v>#N/A</v>
      </c>
    </row>
    <row r="34" spans="1:7" ht="19.5" customHeight="1" x14ac:dyDescent="0.35">
      <c r="A34">
        <f>ROWS($B$15:B34)</f>
        <v>20</v>
      </c>
      <c r="B34" t="str">
        <f>IF('Indtast regnskabsdata'!B25=0,"",'Indtast regnskabsdata'!B25)</f>
        <v/>
      </c>
      <c r="C34" t="e">
        <f>IF(B34="",NA(),IFERROR(INDEX('Indtast regnskabsdata'!$B$6:$I$30,$A34,C$6),NA()))</f>
        <v>#N/A</v>
      </c>
      <c r="D34" t="e">
        <f>IF(B34="",NA(),IFERROR(INDEX('Indtast regnskabsdata'!$B$6:$I$30,$A34,D$6),NA()))</f>
        <v>#N/A</v>
      </c>
      <c r="E34" t="e">
        <f>IF(B34="",NA(),IFERROR(INDEX('Indtast regnskabsdata'!$B$6:$I$30,$A34,E$6),NA()))</f>
        <v>#N/A</v>
      </c>
      <c r="F34" t="e">
        <f>IF(B34="",NA(),IFERROR(INDEX('Indtast regnskabsdata'!$B$6:$I$30,$A34,F$6),NA()))</f>
        <v>#N/A</v>
      </c>
      <c r="G34" t="e">
        <f>IF(B34="",NA(),IFERROR(INDEX('Indtast regnskabsdata'!$B$6:$I$30,$A34,G$6),NA()))</f>
        <v>#N/A</v>
      </c>
    </row>
    <row r="35" spans="1:7" ht="19.5" customHeight="1" x14ac:dyDescent="0.35">
      <c r="A35">
        <f>ROWS($B$15:B35)</f>
        <v>21</v>
      </c>
      <c r="B35" t="str">
        <f>IF('Indtast regnskabsdata'!B26=0,"",'Indtast regnskabsdata'!B26)</f>
        <v/>
      </c>
      <c r="C35" t="e">
        <f>IF(B35="",NA(),IFERROR(INDEX('Indtast regnskabsdata'!$B$6:$I$30,$A35,C$6),NA()))</f>
        <v>#N/A</v>
      </c>
      <c r="D35" t="e">
        <f>IF(B35="",NA(),IFERROR(INDEX('Indtast regnskabsdata'!$B$6:$I$30,$A35,D$6),NA()))</f>
        <v>#N/A</v>
      </c>
      <c r="E35" t="e">
        <f>IF(B35="",NA(),IFERROR(INDEX('Indtast regnskabsdata'!$B$6:$I$30,$A35,E$6),NA()))</f>
        <v>#N/A</v>
      </c>
      <c r="F35" t="e">
        <f>IF(B35="",NA(),IFERROR(INDEX('Indtast regnskabsdata'!$B$6:$I$30,$A35,F$6),NA()))</f>
        <v>#N/A</v>
      </c>
      <c r="G35" t="e">
        <f>IF(B35="",NA(),IFERROR(INDEX('Indtast regnskabsdata'!$B$6:$I$30,$A35,G$6),NA()))</f>
        <v>#N/A</v>
      </c>
    </row>
    <row r="36" spans="1:7" ht="19.5" customHeight="1" x14ac:dyDescent="0.35">
      <c r="A36">
        <f>ROWS($B$15:B36)</f>
        <v>22</v>
      </c>
      <c r="B36" t="str">
        <f>IF('Indtast regnskabsdata'!B27=0,"",'Indtast regnskabsdata'!B27)</f>
        <v/>
      </c>
      <c r="C36" t="e">
        <f>IF(B36="",NA(),IFERROR(INDEX('Indtast regnskabsdata'!$B$6:$I$30,$A36,C$6),NA()))</f>
        <v>#N/A</v>
      </c>
      <c r="D36" t="e">
        <f>IF(B36="",NA(),IFERROR(INDEX('Indtast regnskabsdata'!$B$6:$I$30,$A36,D$6),NA()))</f>
        <v>#N/A</v>
      </c>
      <c r="E36" t="e">
        <f>IF(B36="",NA(),IFERROR(INDEX('Indtast regnskabsdata'!$B$6:$I$30,$A36,E$6),NA()))</f>
        <v>#N/A</v>
      </c>
      <c r="F36" t="e">
        <f>IF(B36="",NA(),IFERROR(INDEX('Indtast regnskabsdata'!$B$6:$I$30,$A36,F$6),NA()))</f>
        <v>#N/A</v>
      </c>
      <c r="G36" t="e">
        <f>IF(B36="",NA(),IFERROR(INDEX('Indtast regnskabsdata'!$B$6:$I$30,$A36,G$6),NA()))</f>
        <v>#N/A</v>
      </c>
    </row>
    <row r="37" spans="1:7" ht="19.5" customHeight="1" x14ac:dyDescent="0.35">
      <c r="A37">
        <f>ROWS($B$15:B37)</f>
        <v>23</v>
      </c>
      <c r="B37" t="str">
        <f>IF('Indtast regnskabsdata'!B28=0,"",'Indtast regnskabsdata'!B28)</f>
        <v/>
      </c>
      <c r="C37" t="e">
        <f>IF(B37="",NA(),IFERROR(INDEX('Indtast regnskabsdata'!$B$6:$I$30,$A37,C$6),NA()))</f>
        <v>#N/A</v>
      </c>
      <c r="D37" t="e">
        <f>IF(B37="",NA(),IFERROR(INDEX('Indtast regnskabsdata'!$B$6:$I$30,$A37,D$6),NA()))</f>
        <v>#N/A</v>
      </c>
      <c r="E37" t="e">
        <f>IF(B37="",NA(),IFERROR(INDEX('Indtast regnskabsdata'!$B$6:$I$30,$A37,E$6),NA()))</f>
        <v>#N/A</v>
      </c>
      <c r="F37" t="e">
        <f>IF(B37="",NA(),IFERROR(INDEX('Indtast regnskabsdata'!$B$6:$I$30,$A37,F$6),NA()))</f>
        <v>#N/A</v>
      </c>
      <c r="G37" t="e">
        <f>IF(B37="",NA(),IFERROR(INDEX('Indtast regnskabsdata'!$B$6:$I$30,$A37,G$6),NA()))</f>
        <v>#N/A</v>
      </c>
    </row>
    <row r="38" spans="1:7" ht="19.5" customHeight="1" x14ac:dyDescent="0.35">
      <c r="A38">
        <f>ROWS($B$15:B38)</f>
        <v>24</v>
      </c>
      <c r="B38" t="str">
        <f>IF('Indtast regnskabsdata'!B29=0,"",'Indtast regnskabsdata'!B29)</f>
        <v/>
      </c>
      <c r="C38" t="e">
        <f>IF(B38="",NA(),IFERROR(INDEX('Indtast regnskabsdata'!$B$6:$I$30,$A38,C$6),NA()))</f>
        <v>#N/A</v>
      </c>
      <c r="D38" t="e">
        <f>IF(B38="",NA(),IFERROR(INDEX('Indtast regnskabsdata'!$B$6:$I$30,$A38,D$6),NA()))</f>
        <v>#N/A</v>
      </c>
      <c r="E38" t="e">
        <f>IF(B38="",NA(),IFERROR(INDEX('Indtast regnskabsdata'!$B$6:$I$30,$A38,E$6),NA()))</f>
        <v>#N/A</v>
      </c>
      <c r="F38" t="e">
        <f>IF(B38="",NA(),IFERROR(INDEX('Indtast regnskabsdata'!$B$6:$I$30,$A38,F$6),NA()))</f>
        <v>#N/A</v>
      </c>
      <c r="G38" t="e">
        <f>IF(B38="",NA(),IFERROR(INDEX('Indtast regnskabsdata'!$B$6:$I$30,$A38,G$6),NA()))</f>
        <v>#N/A</v>
      </c>
    </row>
    <row r="39" spans="1:7" ht="19.5" customHeight="1" x14ac:dyDescent="0.35">
      <c r="A39">
        <f>ROWS($B$15:B39)</f>
        <v>25</v>
      </c>
      <c r="B39" t="str">
        <f>IF('Indtast regnskabsdata'!B30=0,"",'Indtast regnskabsdata'!B30)</f>
        <v/>
      </c>
      <c r="C39" t="e">
        <f>IF(B39="",NA(),IFERROR(INDEX('Indtast regnskabsdata'!$B$6:$I$30,$A39,C$6),NA()))</f>
        <v>#N/A</v>
      </c>
      <c r="D39" t="e">
        <f>IF(B39="",NA(),IFERROR(INDEX('Indtast regnskabsdata'!$B$6:$I$30,$A39,D$6),NA()))</f>
        <v>#N/A</v>
      </c>
      <c r="E39" t="e">
        <f>IF(B39="",NA(),IFERROR(INDEX('Indtast regnskabsdata'!$B$6:$I$30,$A39,E$6),NA()))</f>
        <v>#N/A</v>
      </c>
      <c r="F39" t="e">
        <f>IF(B39="",NA(),IFERROR(INDEX('Indtast regnskabsdata'!$B$6:$I$30,$A39,F$6),NA()))</f>
        <v>#N/A</v>
      </c>
      <c r="G39" t="e">
        <f>IF(B39="",NA(),IFERROR(INDEX('Indtast regnskabsdata'!$B$6:$I$30,$A39,G$6),NA()))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Regnskab</vt:lpstr>
      <vt:lpstr>Regnskab2018</vt:lpstr>
      <vt:lpstr>Balance2018</vt:lpstr>
      <vt:lpstr>Indtast regnskabsdata</vt:lpstr>
      <vt:lpstr>Indstillinger for nøgletal</vt:lpstr>
      <vt:lpstr>Beregninger</vt:lpstr>
      <vt:lpstr>SelectedYear</vt:lpstr>
      <vt:lpstr>Balance2018!Udskriftsområde</vt:lpstr>
      <vt:lpstr>Regnskab!Udskriftsområde</vt:lpstr>
      <vt:lpstr>Regnskab2018!Udskriftsområde</vt:lpstr>
      <vt:lpstr>Years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2018-03-16T08:03:16Z</dcterms:created>
  <dcterms:modified xsi:type="dcterms:W3CDTF">2019-03-18T17:13:27Z</dcterms:modified>
  <cp:category/>
  <cp:contentStatus/>
</cp:coreProperties>
</file>